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январь" sheetId="1" r:id="rId1"/>
    <sheet name="февраль" sheetId="2" r:id="rId2"/>
    <sheet name="март" sheetId="3" r:id="rId3"/>
  </sheets>
  <calcPr calcId="152511"/>
</workbook>
</file>

<file path=xl/calcChain.xml><?xml version="1.0" encoding="utf-8"?>
<calcChain xmlns="http://schemas.openxmlformats.org/spreadsheetml/2006/main">
  <c r="F97" i="3" l="1"/>
  <c r="E97" i="3"/>
  <c r="F157" i="3"/>
  <c r="E157" i="3"/>
  <c r="H157" i="3" s="1"/>
  <c r="D157" i="3"/>
  <c r="C157" i="3"/>
  <c r="H156" i="3"/>
  <c r="H155" i="3"/>
  <c r="F154" i="3"/>
  <c r="E154" i="3"/>
  <c r="H154" i="3" s="1"/>
  <c r="H153" i="3"/>
  <c r="H151" i="3" s="1"/>
  <c r="H152" i="3"/>
  <c r="G151" i="3"/>
  <c r="F151" i="3"/>
  <c r="E151" i="3"/>
  <c r="D151" i="3"/>
  <c r="C151" i="3"/>
  <c r="H150" i="3"/>
  <c r="H149" i="3" s="1"/>
  <c r="G149" i="3"/>
  <c r="F149" i="3"/>
  <c r="E149" i="3"/>
  <c r="E146" i="3" s="1"/>
  <c r="D149" i="3"/>
  <c r="C149" i="3"/>
  <c r="H148" i="3"/>
  <c r="H147" i="3"/>
  <c r="G147" i="3"/>
  <c r="F146" i="3"/>
  <c r="D146" i="3"/>
  <c r="C146" i="3"/>
  <c r="H145" i="3"/>
  <c r="G145" i="3"/>
  <c r="F144" i="3"/>
  <c r="E144" i="3"/>
  <c r="H144" i="3" s="1"/>
  <c r="D144" i="3"/>
  <c r="C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8" i="3"/>
  <c r="G128" i="3"/>
  <c r="H127" i="3"/>
  <c r="G127" i="3"/>
  <c r="H126" i="3"/>
  <c r="G126" i="3"/>
  <c r="H125" i="3"/>
  <c r="G125" i="3"/>
  <c r="F124" i="3"/>
  <c r="F123" i="3" s="1"/>
  <c r="E124" i="3"/>
  <c r="H124" i="3" s="1"/>
  <c r="D124" i="3"/>
  <c r="C124" i="3"/>
  <c r="D123" i="3"/>
  <c r="C123" i="3"/>
  <c r="H122" i="3"/>
  <c r="G122" i="3"/>
  <c r="H121" i="3"/>
  <c r="G121" i="3"/>
  <c r="H120" i="3"/>
  <c r="G120" i="3"/>
  <c r="H119" i="3"/>
  <c r="G119" i="3"/>
  <c r="H118" i="3"/>
  <c r="G118" i="3"/>
  <c r="F117" i="3"/>
  <c r="F109" i="3" s="1"/>
  <c r="E117" i="3"/>
  <c r="H117" i="3" s="1"/>
  <c r="D117" i="3"/>
  <c r="C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D109" i="3"/>
  <c r="C109" i="3"/>
  <c r="H108" i="3"/>
  <c r="G108" i="3"/>
  <c r="H107" i="3"/>
  <c r="G107" i="3"/>
  <c r="F106" i="3"/>
  <c r="E106" i="3"/>
  <c r="H106" i="3" s="1"/>
  <c r="D106" i="3"/>
  <c r="C106" i="3"/>
  <c r="D105" i="3"/>
  <c r="C105" i="3"/>
  <c r="C104" i="3" s="1"/>
  <c r="D104" i="3"/>
  <c r="H103" i="3"/>
  <c r="G103" i="3"/>
  <c r="F102" i="3"/>
  <c r="E102" i="3"/>
  <c r="H102" i="3" s="1"/>
  <c r="D102" i="3"/>
  <c r="C102" i="3"/>
  <c r="H101" i="3"/>
  <c r="G101" i="3"/>
  <c r="H100" i="3"/>
  <c r="G100" i="3"/>
  <c r="H99" i="3"/>
  <c r="H98" i="3"/>
  <c r="H97" i="3"/>
  <c r="D97" i="3"/>
  <c r="C97" i="3"/>
  <c r="G95" i="3"/>
  <c r="F95" i="3"/>
  <c r="E95" i="3"/>
  <c r="H95" i="3" s="1"/>
  <c r="D95" i="3"/>
  <c r="C95" i="3"/>
  <c r="H94" i="3"/>
  <c r="G94" i="3"/>
  <c r="H93" i="3"/>
  <c r="G93" i="3"/>
  <c r="F92" i="3"/>
  <c r="E92" i="3"/>
  <c r="H92" i="3" s="1"/>
  <c r="D92" i="3"/>
  <c r="C92" i="3"/>
  <c r="H91" i="3"/>
  <c r="G91" i="3"/>
  <c r="H90" i="3"/>
  <c r="G90" i="3"/>
  <c r="F89" i="3"/>
  <c r="E89" i="3"/>
  <c r="H89" i="3" s="1"/>
  <c r="D89" i="3"/>
  <c r="C89" i="3"/>
  <c r="F87" i="3"/>
  <c r="E87" i="3"/>
  <c r="H87" i="3" s="1"/>
  <c r="D87" i="3"/>
  <c r="C87" i="3"/>
  <c r="G85" i="3"/>
  <c r="F85" i="3"/>
  <c r="E85" i="3"/>
  <c r="D85" i="3"/>
  <c r="C85" i="3"/>
  <c r="F83" i="3"/>
  <c r="E83" i="3"/>
  <c r="H83" i="3" s="1"/>
  <c r="D83" i="3"/>
  <c r="C83" i="3"/>
  <c r="G81" i="3"/>
  <c r="F81" i="3"/>
  <c r="E81" i="3"/>
  <c r="H81" i="3" s="1"/>
  <c r="D81" i="3"/>
  <c r="C81" i="3"/>
  <c r="F79" i="3"/>
  <c r="E79" i="3"/>
  <c r="H79" i="3" s="1"/>
  <c r="D79" i="3"/>
  <c r="C79" i="3"/>
  <c r="G77" i="3"/>
  <c r="F77" i="3"/>
  <c r="E77" i="3"/>
  <c r="H77" i="3" s="1"/>
  <c r="D77" i="3"/>
  <c r="C77" i="3"/>
  <c r="F75" i="3"/>
  <c r="E75" i="3"/>
  <c r="H75" i="3" s="1"/>
  <c r="D75" i="3"/>
  <c r="C75" i="3"/>
  <c r="G73" i="3"/>
  <c r="F73" i="3"/>
  <c r="E73" i="3"/>
  <c r="H73" i="3" s="1"/>
  <c r="D73" i="3"/>
  <c r="C73" i="3"/>
  <c r="F71" i="3"/>
  <c r="E71" i="3"/>
  <c r="H71" i="3" s="1"/>
  <c r="D71" i="3"/>
  <c r="C71" i="3"/>
  <c r="F69" i="3"/>
  <c r="E69" i="3"/>
  <c r="H69" i="3" s="1"/>
  <c r="D69" i="3"/>
  <c r="C69" i="3"/>
  <c r="F67" i="3"/>
  <c r="E67" i="3"/>
  <c r="H67" i="3" s="1"/>
  <c r="D67" i="3"/>
  <c r="C67" i="3"/>
  <c r="F65" i="3"/>
  <c r="E65" i="3"/>
  <c r="H65" i="3" s="1"/>
  <c r="D65" i="3"/>
  <c r="C65" i="3"/>
  <c r="C64" i="3" s="1"/>
  <c r="D64" i="3"/>
  <c r="H63" i="3"/>
  <c r="G63" i="3"/>
  <c r="H62" i="3"/>
  <c r="G62" i="3"/>
  <c r="F61" i="3"/>
  <c r="E61" i="3"/>
  <c r="E59" i="3" s="1"/>
  <c r="D61" i="3"/>
  <c r="C61" i="3"/>
  <c r="H60" i="3"/>
  <c r="G60" i="3"/>
  <c r="F59" i="3"/>
  <c r="C59" i="3"/>
  <c r="H58" i="3"/>
  <c r="G58" i="3"/>
  <c r="H57" i="3"/>
  <c r="G57" i="3"/>
  <c r="F56" i="3"/>
  <c r="E56" i="3"/>
  <c r="D56" i="3"/>
  <c r="C56" i="3"/>
  <c r="C55" i="3" s="1"/>
  <c r="F55" i="3"/>
  <c r="E55" i="3"/>
  <c r="D55" i="3"/>
  <c r="H54" i="3"/>
  <c r="H53" i="3"/>
  <c r="G53" i="3"/>
  <c r="H52" i="3"/>
  <c r="G52" i="3"/>
  <c r="F51" i="3"/>
  <c r="E51" i="3"/>
  <c r="G51" i="3" s="1"/>
  <c r="D51" i="3"/>
  <c r="D50" i="3" s="1"/>
  <c r="H50" i="3" s="1"/>
  <c r="C51" i="3"/>
  <c r="F50" i="3"/>
  <c r="E50" i="3"/>
  <c r="C50" i="3"/>
  <c r="H49" i="3"/>
  <c r="G49" i="3"/>
  <c r="H48" i="3"/>
  <c r="G48" i="3"/>
  <c r="F47" i="3"/>
  <c r="E47" i="3"/>
  <c r="G47" i="3" s="1"/>
  <c r="D47" i="3"/>
  <c r="H47" i="3" s="1"/>
  <c r="C47" i="3"/>
  <c r="H46" i="3"/>
  <c r="G46" i="3"/>
  <c r="H45" i="3"/>
  <c r="G45" i="3"/>
  <c r="G44" i="3"/>
  <c r="G43" i="3"/>
  <c r="F43" i="3"/>
  <c r="E43" i="3"/>
  <c r="D43" i="3"/>
  <c r="H43" i="3" s="1"/>
  <c r="H44" i="3" s="1"/>
  <c r="C43" i="3"/>
  <c r="H42" i="3"/>
  <c r="G42" i="3"/>
  <c r="G41" i="3"/>
  <c r="F41" i="3"/>
  <c r="E41" i="3"/>
  <c r="D41" i="3"/>
  <c r="H41" i="3" s="1"/>
  <c r="C41" i="3"/>
  <c r="H40" i="3"/>
  <c r="G40" i="3"/>
  <c r="F39" i="3"/>
  <c r="E39" i="3"/>
  <c r="G39" i="3" s="1"/>
  <c r="D39" i="3"/>
  <c r="H39" i="3" s="1"/>
  <c r="C39" i="3"/>
  <c r="C38" i="3"/>
  <c r="C37" i="3"/>
  <c r="H36" i="3"/>
  <c r="G36" i="3"/>
  <c r="H35" i="3"/>
  <c r="G35" i="3"/>
  <c r="H34" i="3"/>
  <c r="G34" i="3"/>
  <c r="F33" i="3"/>
  <c r="E33" i="3"/>
  <c r="G33" i="3" s="1"/>
  <c r="D33" i="3"/>
  <c r="D32" i="3" s="1"/>
  <c r="C33" i="3"/>
  <c r="F32" i="3"/>
  <c r="E32" i="3"/>
  <c r="C32" i="3"/>
  <c r="H31" i="3"/>
  <c r="G31" i="3"/>
  <c r="H30" i="3"/>
  <c r="G30" i="3"/>
  <c r="F29" i="3"/>
  <c r="E29" i="3"/>
  <c r="G29" i="3" s="1"/>
  <c r="D29" i="3"/>
  <c r="C29" i="3"/>
  <c r="H28" i="3"/>
  <c r="G28" i="3"/>
  <c r="H27" i="3"/>
  <c r="G27" i="3"/>
  <c r="H25" i="3"/>
  <c r="G25" i="3"/>
  <c r="H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H10" i="3" s="1"/>
  <c r="D10" i="3"/>
  <c r="C10" i="3"/>
  <c r="C9" i="3" s="1"/>
  <c r="D9" i="3"/>
  <c r="G144" i="3" l="1"/>
  <c r="G117" i="3"/>
  <c r="E109" i="3"/>
  <c r="H109" i="3" s="1"/>
  <c r="G69" i="3"/>
  <c r="G65" i="3"/>
  <c r="G61" i="3"/>
  <c r="E38" i="3"/>
  <c r="E37" i="3" s="1"/>
  <c r="H29" i="3"/>
  <c r="E9" i="3"/>
  <c r="H9" i="3" s="1"/>
  <c r="G10" i="3"/>
  <c r="F105" i="3"/>
  <c r="F104" i="3" s="1"/>
  <c r="E64" i="3"/>
  <c r="G89" i="3"/>
  <c r="H85" i="3"/>
  <c r="F64" i="3"/>
  <c r="F38" i="3"/>
  <c r="F37" i="3" s="1"/>
  <c r="H64" i="3"/>
  <c r="D59" i="3"/>
  <c r="G59" i="3" s="1"/>
  <c r="H61" i="3"/>
  <c r="H55" i="3"/>
  <c r="H146" i="3"/>
  <c r="G146" i="3"/>
  <c r="H32" i="3"/>
  <c r="F8" i="3"/>
  <c r="G50" i="3"/>
  <c r="C8" i="3"/>
  <c r="C159" i="3" s="1"/>
  <c r="H33" i="3"/>
  <c r="G32" i="3"/>
  <c r="H51" i="3"/>
  <c r="G9" i="3"/>
  <c r="E14" i="3"/>
  <c r="G15" i="3"/>
  <c r="E20" i="3"/>
  <c r="G21" i="3"/>
  <c r="D38" i="3"/>
  <c r="D37" i="3" s="1"/>
  <c r="G55" i="3"/>
  <c r="G64" i="3"/>
  <c r="G67" i="3"/>
  <c r="G71" i="3"/>
  <c r="G75" i="3"/>
  <c r="G79" i="3"/>
  <c r="G83" i="3"/>
  <c r="G87" i="3"/>
  <c r="G92" i="3"/>
  <c r="G97" i="3"/>
  <c r="G102" i="3"/>
  <c r="G106" i="3"/>
  <c r="E123" i="3"/>
  <c r="G124" i="3"/>
  <c r="E106" i="2"/>
  <c r="F106" i="2"/>
  <c r="D106" i="2"/>
  <c r="H108" i="2"/>
  <c r="G108" i="2"/>
  <c r="E105" i="3" l="1"/>
  <c r="G105" i="3" s="1"/>
  <c r="G109" i="3"/>
  <c r="H37" i="3"/>
  <c r="F159" i="3"/>
  <c r="H59" i="3"/>
  <c r="H38" i="3"/>
  <c r="H14" i="3"/>
  <c r="G14" i="3"/>
  <c r="G38" i="3"/>
  <c r="G123" i="3"/>
  <c r="H123" i="3"/>
  <c r="G20" i="3"/>
  <c r="H20" i="3"/>
  <c r="E8" i="3"/>
  <c r="D8" i="3"/>
  <c r="D159" i="3" s="1"/>
  <c r="G37" i="3"/>
  <c r="C157" i="2"/>
  <c r="H157" i="2" s="1"/>
  <c r="C151" i="2"/>
  <c r="C149" i="2"/>
  <c r="C146" i="2" s="1"/>
  <c r="C144" i="2"/>
  <c r="C124" i="2"/>
  <c r="C123" i="2" s="1"/>
  <c r="C117" i="2"/>
  <c r="C109" i="2"/>
  <c r="C106" i="2"/>
  <c r="C102" i="2"/>
  <c r="C97" i="2"/>
  <c r="C95" i="2"/>
  <c r="C92" i="2"/>
  <c r="C89" i="2"/>
  <c r="C87" i="2"/>
  <c r="C85" i="2"/>
  <c r="C64" i="2" s="1"/>
  <c r="C83" i="2"/>
  <c r="C81" i="2"/>
  <c r="C79" i="2"/>
  <c r="C77" i="2"/>
  <c r="C75" i="2"/>
  <c r="C73" i="2"/>
  <c r="C71" i="2"/>
  <c r="C69" i="2"/>
  <c r="C67" i="2"/>
  <c r="C65" i="2"/>
  <c r="C61" i="2"/>
  <c r="C59" i="2"/>
  <c r="C56" i="2"/>
  <c r="C55" i="2"/>
  <c r="C51" i="2"/>
  <c r="C50" i="2"/>
  <c r="C47" i="2"/>
  <c r="C43" i="2"/>
  <c r="C38" i="2" s="1"/>
  <c r="C37" i="2" s="1"/>
  <c r="C41" i="2"/>
  <c r="C39" i="2"/>
  <c r="C33" i="2"/>
  <c r="C32" i="2"/>
  <c r="C29" i="2"/>
  <c r="C21" i="2"/>
  <c r="C20" i="2" s="1"/>
  <c r="C15" i="2"/>
  <c r="C14" i="2"/>
  <c r="C10" i="2"/>
  <c r="C9" i="2" s="1"/>
  <c r="F157" i="2"/>
  <c r="E157" i="2"/>
  <c r="D157" i="2"/>
  <c r="H156" i="2"/>
  <c r="H155" i="2"/>
  <c r="F154" i="2"/>
  <c r="E154" i="2"/>
  <c r="H154" i="2" s="1"/>
  <c r="H153" i="2"/>
  <c r="H151" i="2" s="1"/>
  <c r="H152" i="2"/>
  <c r="G151" i="2"/>
  <c r="F151" i="2"/>
  <c r="E151" i="2"/>
  <c r="D151" i="2"/>
  <c r="H150" i="2"/>
  <c r="H149" i="2" s="1"/>
  <c r="G149" i="2"/>
  <c r="F149" i="2"/>
  <c r="E149" i="2"/>
  <c r="E146" i="2" s="1"/>
  <c r="D149" i="2"/>
  <c r="H148" i="2"/>
  <c r="H147" i="2"/>
  <c r="G147" i="2"/>
  <c r="F146" i="2"/>
  <c r="D146" i="2"/>
  <c r="D105" i="2" s="1"/>
  <c r="D104" i="2" s="1"/>
  <c r="H145" i="2"/>
  <c r="G145" i="2"/>
  <c r="F144" i="2"/>
  <c r="E144" i="2"/>
  <c r="D144" i="2"/>
  <c r="H144" i="2" s="1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8" i="2"/>
  <c r="G128" i="2"/>
  <c r="H127" i="2"/>
  <c r="G127" i="2"/>
  <c r="H126" i="2"/>
  <c r="G126" i="2"/>
  <c r="H125" i="2"/>
  <c r="G125" i="2"/>
  <c r="F124" i="2"/>
  <c r="E124" i="2"/>
  <c r="H124" i="2" s="1"/>
  <c r="D124" i="2"/>
  <c r="D123" i="2"/>
  <c r="H122" i="2"/>
  <c r="G122" i="2"/>
  <c r="H121" i="2"/>
  <c r="G121" i="2"/>
  <c r="H120" i="2"/>
  <c r="G120" i="2"/>
  <c r="H119" i="2"/>
  <c r="G119" i="2"/>
  <c r="H118" i="2"/>
  <c r="G118" i="2"/>
  <c r="F117" i="2"/>
  <c r="F109" i="2" s="1"/>
  <c r="E117" i="2"/>
  <c r="H117" i="2" s="1"/>
  <c r="D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E109" i="2"/>
  <c r="H109" i="2" s="1"/>
  <c r="D109" i="2"/>
  <c r="H107" i="2"/>
  <c r="G107" i="2"/>
  <c r="G106" i="2"/>
  <c r="H106" i="2"/>
  <c r="H103" i="2"/>
  <c r="G103" i="2"/>
  <c r="G102" i="2"/>
  <c r="F102" i="2"/>
  <c r="E102" i="2"/>
  <c r="H102" i="2" s="1"/>
  <c r="D102" i="2"/>
  <c r="H101" i="2"/>
  <c r="G101" i="2"/>
  <c r="H100" i="2"/>
  <c r="G100" i="2"/>
  <c r="H99" i="2"/>
  <c r="H98" i="2"/>
  <c r="F97" i="2"/>
  <c r="E97" i="2"/>
  <c r="H97" i="2" s="1"/>
  <c r="D97" i="2"/>
  <c r="F95" i="2"/>
  <c r="E95" i="2"/>
  <c r="H95" i="2" s="1"/>
  <c r="D95" i="2"/>
  <c r="H94" i="2"/>
  <c r="G94" i="2"/>
  <c r="H93" i="2"/>
  <c r="G93" i="2"/>
  <c r="G92" i="2"/>
  <c r="F92" i="2"/>
  <c r="E92" i="2"/>
  <c r="H92" i="2" s="1"/>
  <c r="D92" i="2"/>
  <c r="H91" i="2"/>
  <c r="G91" i="2"/>
  <c r="H90" i="2"/>
  <c r="G90" i="2"/>
  <c r="F89" i="2"/>
  <c r="E89" i="2"/>
  <c r="D89" i="2"/>
  <c r="F87" i="2"/>
  <c r="E87" i="2"/>
  <c r="D87" i="2"/>
  <c r="G85" i="2"/>
  <c r="F85" i="2"/>
  <c r="E85" i="2"/>
  <c r="D85" i="2"/>
  <c r="F83" i="2"/>
  <c r="E83" i="2"/>
  <c r="D83" i="2"/>
  <c r="G83" i="2" s="1"/>
  <c r="F81" i="2"/>
  <c r="E81" i="2"/>
  <c r="G81" i="2" s="1"/>
  <c r="D81" i="2"/>
  <c r="H81" i="2" s="1"/>
  <c r="F79" i="2"/>
  <c r="E79" i="2"/>
  <c r="G79" i="2" s="1"/>
  <c r="D79" i="2"/>
  <c r="H79" i="2" s="1"/>
  <c r="F77" i="2"/>
  <c r="E77" i="2"/>
  <c r="H77" i="2" s="1"/>
  <c r="D77" i="2"/>
  <c r="G75" i="2"/>
  <c r="F75" i="2"/>
  <c r="E75" i="2"/>
  <c r="H75" i="2" s="1"/>
  <c r="D75" i="2"/>
  <c r="F73" i="2"/>
  <c r="E73" i="2"/>
  <c r="H73" i="2" s="1"/>
  <c r="D73" i="2"/>
  <c r="G71" i="2"/>
  <c r="F71" i="2"/>
  <c r="E71" i="2"/>
  <c r="H71" i="2" s="1"/>
  <c r="D71" i="2"/>
  <c r="F69" i="2"/>
  <c r="E69" i="2"/>
  <c r="H69" i="2" s="1"/>
  <c r="D69" i="2"/>
  <c r="F67" i="2"/>
  <c r="E67" i="2"/>
  <c r="H67" i="2" s="1"/>
  <c r="D67" i="2"/>
  <c r="F65" i="2"/>
  <c r="E65" i="2"/>
  <c r="H65" i="2" s="1"/>
  <c r="D65" i="2"/>
  <c r="H63" i="2"/>
  <c r="G63" i="2"/>
  <c r="H62" i="2"/>
  <c r="G62" i="2"/>
  <c r="F61" i="2"/>
  <c r="E61" i="2"/>
  <c r="H61" i="2" s="1"/>
  <c r="D61" i="2"/>
  <c r="H60" i="2"/>
  <c r="G60" i="2"/>
  <c r="F59" i="2"/>
  <c r="D59" i="2"/>
  <c r="H58" i="2"/>
  <c r="G58" i="2"/>
  <c r="H57" i="2"/>
  <c r="G57" i="2"/>
  <c r="F56" i="2"/>
  <c r="E56" i="2"/>
  <c r="E55" i="2" s="1"/>
  <c r="D56" i="2"/>
  <c r="D55" i="2" s="1"/>
  <c r="F55" i="2"/>
  <c r="H54" i="2"/>
  <c r="H53" i="2"/>
  <c r="G53" i="2"/>
  <c r="H52" i="2"/>
  <c r="G52" i="2"/>
  <c r="F51" i="2"/>
  <c r="F50" i="2" s="1"/>
  <c r="E51" i="2"/>
  <c r="H51" i="2" s="1"/>
  <c r="D51" i="2"/>
  <c r="D50" i="2"/>
  <c r="H49" i="2"/>
  <c r="G49" i="2"/>
  <c r="H48" i="2"/>
  <c r="G48" i="2"/>
  <c r="F47" i="2"/>
  <c r="E47" i="2"/>
  <c r="H47" i="2" s="1"/>
  <c r="D47" i="2"/>
  <c r="H46" i="2"/>
  <c r="G46" i="2"/>
  <c r="H45" i="2"/>
  <c r="G45" i="2"/>
  <c r="G44" i="2"/>
  <c r="G43" i="2" s="1"/>
  <c r="F43" i="2"/>
  <c r="E43" i="2"/>
  <c r="H43" i="2" s="1"/>
  <c r="H44" i="2" s="1"/>
  <c r="D43" i="2"/>
  <c r="H42" i="2"/>
  <c r="G42" i="2"/>
  <c r="G41" i="2" s="1"/>
  <c r="F41" i="2"/>
  <c r="E41" i="2"/>
  <c r="D41" i="2"/>
  <c r="D38" i="2" s="1"/>
  <c r="D37" i="2" s="1"/>
  <c r="H40" i="2"/>
  <c r="G40" i="2"/>
  <c r="F39" i="2"/>
  <c r="E39" i="2"/>
  <c r="H39" i="2" s="1"/>
  <c r="D39" i="2"/>
  <c r="H36" i="2"/>
  <c r="G36" i="2"/>
  <c r="H35" i="2"/>
  <c r="G35" i="2"/>
  <c r="H34" i="2"/>
  <c r="G34" i="2"/>
  <c r="F33" i="2"/>
  <c r="F32" i="2" s="1"/>
  <c r="E33" i="2"/>
  <c r="H33" i="2" s="1"/>
  <c r="D33" i="2"/>
  <c r="D32" i="2"/>
  <c r="H31" i="2"/>
  <c r="G31" i="2"/>
  <c r="H30" i="2"/>
  <c r="G30" i="2"/>
  <c r="F29" i="2"/>
  <c r="E29" i="2"/>
  <c r="H29" i="2" s="1"/>
  <c r="D29" i="2"/>
  <c r="H28" i="2"/>
  <c r="G28" i="2"/>
  <c r="H27" i="2"/>
  <c r="G27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H21" i="2" s="1"/>
  <c r="D20" i="2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D14" i="2"/>
  <c r="H13" i="2"/>
  <c r="G13" i="2"/>
  <c r="H12" i="2"/>
  <c r="G12" i="2"/>
  <c r="H11" i="2"/>
  <c r="G11" i="2"/>
  <c r="F10" i="2"/>
  <c r="F9" i="2" s="1"/>
  <c r="E10" i="2"/>
  <c r="G10" i="2" s="1"/>
  <c r="D10" i="2"/>
  <c r="D9" i="2" s="1"/>
  <c r="H105" i="3" l="1"/>
  <c r="E104" i="3"/>
  <c r="E159" i="3" s="1"/>
  <c r="H8" i="3"/>
  <c r="G8" i="3"/>
  <c r="G87" i="2"/>
  <c r="E64" i="2"/>
  <c r="H87" i="2"/>
  <c r="G97" i="2"/>
  <c r="H89" i="2"/>
  <c r="C8" i="2"/>
  <c r="H85" i="2"/>
  <c r="G67" i="2"/>
  <c r="E14" i="2"/>
  <c r="G14" i="2" s="1"/>
  <c r="G15" i="2"/>
  <c r="H41" i="2"/>
  <c r="F123" i="2"/>
  <c r="F105" i="2"/>
  <c r="F104" i="2" s="1"/>
  <c r="F64" i="2"/>
  <c r="F8" i="2" s="1"/>
  <c r="F38" i="2"/>
  <c r="F37" i="2" s="1"/>
  <c r="E20" i="2"/>
  <c r="G20" i="2" s="1"/>
  <c r="G117" i="2"/>
  <c r="G109" i="2"/>
  <c r="C105" i="2"/>
  <c r="C104" i="2" s="1"/>
  <c r="H55" i="2"/>
  <c r="G55" i="2"/>
  <c r="H146" i="2"/>
  <c r="G146" i="2"/>
  <c r="H10" i="2"/>
  <c r="H83" i="2"/>
  <c r="G144" i="2"/>
  <c r="E59" i="2"/>
  <c r="D64" i="2"/>
  <c r="D8" i="2" s="1"/>
  <c r="D159" i="2" s="1"/>
  <c r="G29" i="2"/>
  <c r="E32" i="2"/>
  <c r="G33" i="2"/>
  <c r="E38" i="2"/>
  <c r="G39" i="2"/>
  <c r="G47" i="2"/>
  <c r="E50" i="2"/>
  <c r="G51" i="2"/>
  <c r="G61" i="2"/>
  <c r="G65" i="2"/>
  <c r="G69" i="2"/>
  <c r="G73" i="2"/>
  <c r="G77" i="2"/>
  <c r="G89" i="2"/>
  <c r="G95" i="2"/>
  <c r="E123" i="2"/>
  <c r="G124" i="2"/>
  <c r="E9" i="2"/>
  <c r="E38" i="1"/>
  <c r="G104" i="3" l="1"/>
  <c r="H104" i="3"/>
  <c r="H159" i="3"/>
  <c r="G159" i="3"/>
  <c r="C159" i="2"/>
  <c r="H14" i="2"/>
  <c r="F159" i="2"/>
  <c r="H20" i="2"/>
  <c r="H38" i="2"/>
  <c r="G38" i="2"/>
  <c r="E37" i="2"/>
  <c r="H64" i="2"/>
  <c r="G64" i="2"/>
  <c r="H123" i="2"/>
  <c r="G123" i="2"/>
  <c r="E105" i="2"/>
  <c r="G9" i="2"/>
  <c r="H9" i="2"/>
  <c r="E8" i="2"/>
  <c r="H50" i="2"/>
  <c r="G50" i="2"/>
  <c r="G59" i="2"/>
  <c r="H59" i="2"/>
  <c r="H32" i="2"/>
  <c r="G32" i="2"/>
  <c r="E79" i="1"/>
  <c r="H79" i="1" s="1"/>
  <c r="F79" i="1"/>
  <c r="D79" i="1"/>
  <c r="E59" i="1"/>
  <c r="F59" i="1"/>
  <c r="D59" i="1"/>
  <c r="H61" i="1"/>
  <c r="G61" i="1"/>
  <c r="E61" i="1"/>
  <c r="F61" i="1"/>
  <c r="D61" i="1"/>
  <c r="H105" i="2" l="1"/>
  <c r="G105" i="2"/>
  <c r="E104" i="2"/>
  <c r="G8" i="2"/>
  <c r="H8" i="2"/>
  <c r="H37" i="2"/>
  <c r="G37" i="2"/>
  <c r="G79" i="1"/>
  <c r="H104" i="2" l="1"/>
  <c r="G104" i="2"/>
  <c r="E159" i="2"/>
  <c r="F104" i="1"/>
  <c r="F123" i="1"/>
  <c r="H159" i="2" l="1"/>
  <c r="G159" i="2"/>
  <c r="H114" i="1"/>
  <c r="H115" i="1"/>
  <c r="G114" i="1"/>
  <c r="G115" i="1"/>
  <c r="H120" i="1"/>
  <c r="H121" i="1"/>
  <c r="G120" i="1"/>
  <c r="G121" i="1"/>
  <c r="E116" i="1"/>
  <c r="F116" i="1"/>
  <c r="D116" i="1"/>
  <c r="D102" i="1" l="1"/>
  <c r="E106" i="1"/>
  <c r="F106" i="1"/>
  <c r="D106" i="1"/>
  <c r="F89" i="1" l="1"/>
  <c r="F87" i="1"/>
  <c r="F85" i="1"/>
  <c r="E83" i="1"/>
  <c r="F83" i="1"/>
  <c r="D83" i="1"/>
  <c r="G90" i="1"/>
  <c r="G91" i="1"/>
  <c r="G93" i="1"/>
  <c r="G94" i="1"/>
  <c r="E67" i="1" l="1"/>
  <c r="F67" i="1"/>
  <c r="D67" i="1"/>
  <c r="E65" i="1" l="1"/>
  <c r="F65" i="1"/>
  <c r="D65" i="1"/>
  <c r="E51" i="1"/>
  <c r="F51" i="1"/>
  <c r="D51" i="1"/>
  <c r="F156" i="1" l="1"/>
  <c r="E156" i="1"/>
  <c r="D156" i="1"/>
  <c r="C156" i="1"/>
  <c r="H155" i="1"/>
  <c r="H154" i="1"/>
  <c r="F153" i="1"/>
  <c r="E153" i="1"/>
  <c r="H153" i="1" s="1"/>
  <c r="H152" i="1"/>
  <c r="H151" i="1"/>
  <c r="G150" i="1"/>
  <c r="F150" i="1"/>
  <c r="E150" i="1"/>
  <c r="D150" i="1"/>
  <c r="C150" i="1"/>
  <c r="H149" i="1"/>
  <c r="H148" i="1" s="1"/>
  <c r="G148" i="1"/>
  <c r="F148" i="1"/>
  <c r="E148" i="1"/>
  <c r="E145" i="1" s="1"/>
  <c r="D148" i="1"/>
  <c r="D145" i="1" s="1"/>
  <c r="C148" i="1"/>
  <c r="H147" i="1"/>
  <c r="H146" i="1"/>
  <c r="G146" i="1"/>
  <c r="F145" i="1"/>
  <c r="C145" i="1"/>
  <c r="H144" i="1"/>
  <c r="G144" i="1"/>
  <c r="F143" i="1"/>
  <c r="E143" i="1"/>
  <c r="D143" i="1"/>
  <c r="C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2" i="1"/>
  <c r="G132" i="1"/>
  <c r="H133" i="1"/>
  <c r="G133" i="1"/>
  <c r="H129" i="1"/>
  <c r="G129" i="1"/>
  <c r="H131" i="1"/>
  <c r="G131" i="1"/>
  <c r="H130" i="1"/>
  <c r="G130" i="1"/>
  <c r="H127" i="1"/>
  <c r="G127" i="1"/>
  <c r="H126" i="1"/>
  <c r="G126" i="1"/>
  <c r="H125" i="1"/>
  <c r="G125" i="1"/>
  <c r="H124" i="1"/>
  <c r="G124" i="1"/>
  <c r="F122" i="1"/>
  <c r="E123" i="1"/>
  <c r="D123" i="1"/>
  <c r="C123" i="1"/>
  <c r="H119" i="1"/>
  <c r="G119" i="1"/>
  <c r="H118" i="1"/>
  <c r="G118" i="1"/>
  <c r="H117" i="1"/>
  <c r="G117" i="1"/>
  <c r="F108" i="1"/>
  <c r="E108" i="1"/>
  <c r="D108" i="1"/>
  <c r="C116" i="1"/>
  <c r="C108" i="1" s="1"/>
  <c r="H113" i="1"/>
  <c r="G113" i="1"/>
  <c r="H112" i="1"/>
  <c r="G112" i="1"/>
  <c r="H111" i="1"/>
  <c r="G111" i="1"/>
  <c r="H110" i="1"/>
  <c r="G110" i="1"/>
  <c r="H109" i="1"/>
  <c r="G109" i="1"/>
  <c r="H107" i="1"/>
  <c r="G107" i="1"/>
  <c r="C106" i="1"/>
  <c r="H103" i="1"/>
  <c r="G103" i="1"/>
  <c r="F102" i="1"/>
  <c r="E102" i="1"/>
  <c r="E97" i="1" s="1"/>
  <c r="C102" i="1"/>
  <c r="C97" i="1" s="1"/>
  <c r="H101" i="1"/>
  <c r="G101" i="1"/>
  <c r="H100" i="1"/>
  <c r="G100" i="1"/>
  <c r="H99" i="1"/>
  <c r="H98" i="1"/>
  <c r="F97" i="1"/>
  <c r="F95" i="1"/>
  <c r="E95" i="1"/>
  <c r="D95" i="1"/>
  <c r="C95" i="1"/>
  <c r="H94" i="1"/>
  <c r="H93" i="1"/>
  <c r="F92" i="1"/>
  <c r="E92" i="1"/>
  <c r="D92" i="1"/>
  <c r="C92" i="1"/>
  <c r="H91" i="1"/>
  <c r="H90" i="1"/>
  <c r="E89" i="1"/>
  <c r="D89" i="1"/>
  <c r="E87" i="1"/>
  <c r="D87" i="1"/>
  <c r="E85" i="1"/>
  <c r="D85" i="1"/>
  <c r="C83" i="1"/>
  <c r="F81" i="1"/>
  <c r="E81" i="1"/>
  <c r="D81" i="1"/>
  <c r="C81" i="1"/>
  <c r="F77" i="1"/>
  <c r="E77" i="1"/>
  <c r="D77" i="1"/>
  <c r="C77" i="1"/>
  <c r="F75" i="1"/>
  <c r="E75" i="1"/>
  <c r="D75" i="1"/>
  <c r="C75" i="1"/>
  <c r="F73" i="1"/>
  <c r="E73" i="1"/>
  <c r="D73" i="1"/>
  <c r="C73" i="1"/>
  <c r="F71" i="1"/>
  <c r="E71" i="1"/>
  <c r="D71" i="1"/>
  <c r="C71" i="1"/>
  <c r="F69" i="1"/>
  <c r="E69" i="1"/>
  <c r="D69" i="1"/>
  <c r="C69" i="1"/>
  <c r="H67" i="1"/>
  <c r="C67" i="1"/>
  <c r="C65" i="1"/>
  <c r="H63" i="1"/>
  <c r="G63" i="1"/>
  <c r="H62" i="1"/>
  <c r="G62" i="1"/>
  <c r="H60" i="1"/>
  <c r="G60" i="1"/>
  <c r="C59" i="1"/>
  <c r="H58" i="1"/>
  <c r="G58" i="1"/>
  <c r="H57" i="1"/>
  <c r="G57" i="1"/>
  <c r="F56" i="1"/>
  <c r="F55" i="1" s="1"/>
  <c r="E56" i="1"/>
  <c r="E55" i="1" s="1"/>
  <c r="D56" i="1"/>
  <c r="D55" i="1" s="1"/>
  <c r="C56" i="1"/>
  <c r="C55" i="1" s="1"/>
  <c r="H54" i="1"/>
  <c r="H53" i="1"/>
  <c r="G53" i="1"/>
  <c r="H52" i="1"/>
  <c r="G52" i="1"/>
  <c r="D50" i="1"/>
  <c r="C51" i="1"/>
  <c r="C50" i="1" s="1"/>
  <c r="F50" i="1"/>
  <c r="H49" i="1"/>
  <c r="G49" i="1"/>
  <c r="H48" i="1"/>
  <c r="G48" i="1"/>
  <c r="F47" i="1"/>
  <c r="E47" i="1"/>
  <c r="E37" i="1" s="1"/>
  <c r="D47" i="1"/>
  <c r="C47" i="1"/>
  <c r="H46" i="1"/>
  <c r="G46" i="1"/>
  <c r="H45" i="1"/>
  <c r="G45" i="1"/>
  <c r="G44" i="1"/>
  <c r="G43" i="1" s="1"/>
  <c r="F43" i="1"/>
  <c r="E43" i="1"/>
  <c r="D43" i="1"/>
  <c r="C43" i="1"/>
  <c r="H42" i="1"/>
  <c r="G42" i="1"/>
  <c r="G41" i="1" s="1"/>
  <c r="F41" i="1"/>
  <c r="E41" i="1"/>
  <c r="D41" i="1"/>
  <c r="C41" i="1"/>
  <c r="H40" i="1"/>
  <c r="G40" i="1"/>
  <c r="F39" i="1"/>
  <c r="E39" i="1"/>
  <c r="D39" i="1"/>
  <c r="C39" i="1"/>
  <c r="H36" i="1"/>
  <c r="G36" i="1"/>
  <c r="H35" i="1"/>
  <c r="G35" i="1"/>
  <c r="H34" i="1"/>
  <c r="G34" i="1"/>
  <c r="F33" i="1"/>
  <c r="F32" i="1" s="1"/>
  <c r="E33" i="1"/>
  <c r="E32" i="1" s="1"/>
  <c r="D33" i="1"/>
  <c r="D32" i="1" s="1"/>
  <c r="C33" i="1"/>
  <c r="C32" i="1" s="1"/>
  <c r="H31" i="1"/>
  <c r="G31" i="1"/>
  <c r="H30" i="1"/>
  <c r="G30" i="1"/>
  <c r="F29" i="1"/>
  <c r="E29" i="1"/>
  <c r="D29" i="1"/>
  <c r="C29" i="1"/>
  <c r="H28" i="1"/>
  <c r="G28" i="1"/>
  <c r="H27" i="1"/>
  <c r="G27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D15" i="1"/>
  <c r="C15" i="1"/>
  <c r="C14" i="1" s="1"/>
  <c r="H13" i="1"/>
  <c r="G13" i="1"/>
  <c r="H12" i="1"/>
  <c r="G12" i="1"/>
  <c r="H11" i="1"/>
  <c r="G11" i="1"/>
  <c r="F10" i="1"/>
  <c r="F9" i="1" s="1"/>
  <c r="E10" i="1"/>
  <c r="E9" i="1" s="1"/>
  <c r="D10" i="1"/>
  <c r="D9" i="1" s="1"/>
  <c r="C10" i="1"/>
  <c r="C9" i="1" s="1"/>
  <c r="E64" i="1" l="1"/>
  <c r="D64" i="1"/>
  <c r="H150" i="1"/>
  <c r="F64" i="1"/>
  <c r="G85" i="1"/>
  <c r="G87" i="1"/>
  <c r="H95" i="1"/>
  <c r="H85" i="1"/>
  <c r="G92" i="1"/>
  <c r="H39" i="1"/>
  <c r="H43" i="1"/>
  <c r="H44" i="1" s="1"/>
  <c r="G89" i="1"/>
  <c r="G77" i="1"/>
  <c r="H77" i="1"/>
  <c r="H81" i="1"/>
  <c r="G81" i="1"/>
  <c r="G83" i="1"/>
  <c r="H83" i="1"/>
  <c r="H41" i="1"/>
  <c r="H87" i="1"/>
  <c r="H89" i="1"/>
  <c r="H92" i="1"/>
  <c r="G123" i="1"/>
  <c r="G143" i="1"/>
  <c r="H65" i="1"/>
  <c r="G47" i="1"/>
  <c r="G116" i="1"/>
  <c r="G15" i="1"/>
  <c r="G21" i="1"/>
  <c r="G59" i="1"/>
  <c r="H156" i="1"/>
  <c r="H55" i="1"/>
  <c r="H59" i="1"/>
  <c r="G67" i="1"/>
  <c r="G69" i="1"/>
  <c r="G73" i="1"/>
  <c r="G95" i="1"/>
  <c r="H102" i="1"/>
  <c r="H123" i="1"/>
  <c r="H145" i="1"/>
  <c r="H15" i="1"/>
  <c r="H29" i="1"/>
  <c r="G71" i="1"/>
  <c r="G75" i="1"/>
  <c r="H116" i="1"/>
  <c r="E122" i="1"/>
  <c r="E105" i="1" s="1"/>
  <c r="E104" i="1" s="1"/>
  <c r="E20" i="1"/>
  <c r="G20" i="1" s="1"/>
  <c r="E14" i="1"/>
  <c r="F38" i="1"/>
  <c r="F37" i="1" s="1"/>
  <c r="G106" i="1"/>
  <c r="G145" i="1"/>
  <c r="G51" i="1"/>
  <c r="G65" i="1"/>
  <c r="H69" i="1"/>
  <c r="H73" i="1"/>
  <c r="D97" i="1"/>
  <c r="H97" i="1" s="1"/>
  <c r="H106" i="1"/>
  <c r="G108" i="1"/>
  <c r="D122" i="1"/>
  <c r="H143" i="1"/>
  <c r="G55" i="1"/>
  <c r="G39" i="1"/>
  <c r="H47" i="1"/>
  <c r="H71" i="1"/>
  <c r="H75" i="1"/>
  <c r="G102" i="1"/>
  <c r="C122" i="1"/>
  <c r="C105" i="1" s="1"/>
  <c r="C104" i="1" s="1"/>
  <c r="C64" i="1"/>
  <c r="C38" i="1"/>
  <c r="C37" i="1" s="1"/>
  <c r="H32" i="1"/>
  <c r="G32" i="1"/>
  <c r="F105" i="1"/>
  <c r="H9" i="1"/>
  <c r="G9" i="1"/>
  <c r="H21" i="1"/>
  <c r="G10" i="1"/>
  <c r="G29" i="1"/>
  <c r="G33" i="1"/>
  <c r="D38" i="1"/>
  <c r="D37" i="1" s="1"/>
  <c r="H10" i="1"/>
  <c r="D14" i="1"/>
  <c r="H33" i="1"/>
  <c r="E50" i="1"/>
  <c r="H51" i="1"/>
  <c r="G14" i="1" l="1"/>
  <c r="F8" i="1"/>
  <c r="F158" i="1" s="1"/>
  <c r="H122" i="1"/>
  <c r="H20" i="1"/>
  <c r="G122" i="1"/>
  <c r="C8" i="1"/>
  <c r="C158" i="1" s="1"/>
  <c r="H14" i="1"/>
  <c r="D8" i="1"/>
  <c r="H108" i="1"/>
  <c r="D105" i="1"/>
  <c r="G97" i="1"/>
  <c r="H64" i="1"/>
  <c r="G64" i="1"/>
  <c r="H50" i="1"/>
  <c r="G50" i="1"/>
  <c r="H38" i="1"/>
  <c r="G38" i="1"/>
  <c r="E8" i="1"/>
  <c r="D104" i="1" l="1"/>
  <c r="D158" i="1" s="1"/>
  <c r="G105" i="1"/>
  <c r="H105" i="1"/>
  <c r="G8" i="1"/>
  <c r="E158" i="1"/>
  <c r="H8" i="1"/>
  <c r="H37" i="1"/>
  <c r="G37" i="1"/>
  <c r="H104" i="1" l="1"/>
  <c r="G104" i="1"/>
  <c r="H158" i="1"/>
  <c r="G158" i="1"/>
</calcChain>
</file>

<file path=xl/sharedStrings.xml><?xml version="1.0" encoding="utf-8"?>
<sst xmlns="http://schemas.openxmlformats.org/spreadsheetml/2006/main" count="961" uniqueCount="313">
  <si>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</si>
  <si>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</si>
  <si>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</si>
  <si>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</si>
  <si>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</si>
  <si>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 годовой</t>
  </si>
  <si>
    <t>Отклонение</t>
  </si>
  <si>
    <t>в %</t>
  </si>
  <si>
    <t>в сумме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</si>
  <si>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</si>
  <si>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</si>
  <si>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</si>
  <si>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</si>
  <si>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</si>
  <si>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</si>
  <si>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</si>
  <si>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</si>
  <si>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</si>
  <si>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</si>
  <si>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</si>
  <si>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</si>
  <si>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</si>
  <si>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</si>
  <si>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</si>
  <si>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</si>
  <si>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налог, зачисляемый в бюджеты субъектов Российской Федерации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</si>
  <si>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</si>
  <si>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</si>
  <si>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</si>
  <si>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</si>
  <si>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</si>
  <si>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</si>
  <si>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</si>
  <si>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</t>
  </si>
  <si>
    <t>Гос. пошлина по делам рассматриваемых. в судах общей юрисдикции</t>
  </si>
  <si>
    <t>Гос. 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</si>
  <si>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</si>
  <si>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</si>
  <si>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</si>
  <si>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</si>
  <si>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</si>
  <si>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</si>
  <si>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</si>
  <si>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</si>
  <si>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Прочие поступления от использования имущества</t>
  </si>
  <si>
    <t>Прочие доходы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</si>
  <si>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</si>
  <si>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</si>
  <si>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</si>
  <si>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</si>
  <si>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</si>
  <si>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</si>
  <si>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</si>
  <si>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</si>
  <si>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</si>
  <si>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</si>
  <si>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Доходы от продажи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</si>
  <si>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</si>
  <si>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</si>
  <si>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</si>
  <si>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</si>
  <si>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</si>
  <si>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</si>
  <si>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</si>
  <si>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</si>
  <si>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</si>
  <si>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</si>
  <si>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</si>
  <si>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</si>
  <si>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</si>
  <si>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</si>
  <si>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</si>
  <si>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</si>
  <si>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</si>
  <si>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</si>
  <si>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</si>
  <si>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</si>
  <si>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</si>
  <si>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</si>
  <si>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</si>
  <si>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</si>
  <si>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</si>
  <si>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</si>
  <si>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</si>
  <si>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</si>
  <si>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</si>
  <si>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</si>
  <si>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</si>
  <si>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</si>
  <si>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</si>
  <si>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</si>
  <si>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</si>
  <si>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</si>
  <si>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</si>
  <si>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</si>
  <si>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</si>
  <si>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</si>
  <si>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</si>
  <si>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</si>
  <si>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</si>
  <si>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</si>
  <si>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</si>
  <si>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</si>
  <si>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</si>
  <si>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</si>
  <si>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</si>
  <si>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</si>
  <si>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</si>
  <si>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</si>
  <si>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</si>
  <si>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</si>
  <si>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</si>
  <si>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</si>
  <si>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</si>
  <si>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</si>
  <si>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</si>
  <si>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</si>
  <si>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</si>
  <si>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</si>
  <si>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1 17 01050 05 0000 180</t>
  </si>
  <si>
    <t>Невыясненные поступления, зачисляемые в местные б-ты района</t>
  </si>
  <si>
    <t>1 17 01050 10 0000 180</t>
  </si>
  <si>
    <t>Невыясненные поступления, зачисляемые в местные б-ты поселений</t>
  </si>
  <si>
    <t>1 17 05000 05 0000 180</t>
  </si>
  <si>
    <t>Прочие неналоговые доходы района</t>
  </si>
  <si>
    <t>1 17 05000 10 0000 180</t>
  </si>
  <si>
    <t>Прочие неналоговые доходы поселений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</si>
  <si>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</si>
  <si>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</si>
  <si>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</si>
  <si>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</si>
  <si>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</si>
  <si>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перечисления</t>
  </si>
  <si>
    <t>2 02 00000 00 0000 000</t>
  </si>
  <si>
    <t>Безвозмездные перечисления от других бюджетов</t>
  </si>
  <si>
    <t>2 02 15000 00 0000 150</t>
  </si>
  <si>
    <t>Дотации от других уровней бюджетной системы</t>
  </si>
  <si>
    <t>2 02 15001 05 0000 150</t>
  </si>
  <si>
    <t>Субсидии бюджетам субъектов. РФ и МО (межбюджетные субсидии)</t>
  </si>
  <si>
    <t>2 02 20216 10 0000 150</t>
  </si>
  <si>
    <t>2 02 25097 05 0000 150</t>
  </si>
  <si>
    <t>2 02 25243 10 0000 150</t>
  </si>
  <si>
    <t>Субсидии на строительство и реконструкцию объектов питьевого водоснабжения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</si>
  <si>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</si>
  <si>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</si>
  <si>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</si>
  <si>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2 02 25576 10 0000 150</t>
  </si>
  <si>
    <t>Субсидии на обеспечение комплексного развития сельских территорий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</si>
  <si>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</si>
  <si>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</si>
  <si>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</si>
  <si>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2 02 29999 10 0000 150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</si>
  <si>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</si>
  <si>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</si>
  <si>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муниципальных. образований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</si>
  <si>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</si>
  <si>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</si>
  <si>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</si>
  <si>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</si>
  <si>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</si>
  <si>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</si>
  <si>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</si>
  <si>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</si>
  <si>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</si>
  <si>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</si>
  <si>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</si>
  <si>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</si>
  <si>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</si>
  <si>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</si>
  <si>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</si>
  <si>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</si>
  <si>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</si>
  <si>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</si>
  <si>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Субвенции. на выплату пособия при всех формах устройства детей,лишен.родит.попечения в семью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</si>
  <si>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</si>
  <si>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</si>
  <si>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</si>
  <si>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</si>
  <si>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</si>
  <si>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</si>
  <si>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</si>
  <si>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</si>
  <si>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</si>
  <si>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</si>
  <si>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</si>
  <si>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</si>
  <si>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</si>
  <si>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</si>
  <si>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</si>
  <si>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</si>
  <si>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</si>
  <si>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</si>
  <si>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</si>
  <si>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2 07 00 000 00 0000 000</t>
  </si>
  <si>
    <t>Прочие безвозмездные поступления</t>
  </si>
  <si>
    <t xml:space="preserve"> 2 07 05030 05 0000 150</t>
  </si>
  <si>
    <t>Прочие безвозмездные поступления в бюджеты муниципальных районов</t>
  </si>
  <si>
    <t>2 07 05030 10 0000 150</t>
  </si>
  <si>
    <t>Прочие безвозмездные поступления в бюджеты сельских поселений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</si>
  <si>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</si>
  <si>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</si>
  <si>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</si>
  <si>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</si>
  <si>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</si>
  <si>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</si>
  <si>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</si>
  <si>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</si>
  <si>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</si>
  <si>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</si>
  <si>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</si>
  <si>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</si>
  <si>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</si>
  <si>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</si>
  <si>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 xml:space="preserve">Исполнитель: Е.М. Исаенкова </t>
  </si>
  <si>
    <t>(2-17-99)</t>
  </si>
  <si>
    <t xml:space="preserve"> на 1 февраля 2022 года</t>
  </si>
  <si>
    <t xml:space="preserve">Факт на 1 февраля 2022 </t>
  </si>
  <si>
    <t>Факт на 1 февраля 2021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</si>
  <si>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</si>
  <si>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План годовой</t>
  </si>
  <si>
    <t>Единый сельскохозяйственный налог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</si>
  <si>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</si>
  <si>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</si>
  <si>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</si>
  <si>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</si>
  <si>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</si>
  <si>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</si>
  <si>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</si>
  <si>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</si>
  <si>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</si>
  <si>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</si>
  <si>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</si>
  <si>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</si>
  <si>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</si>
  <si>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</si>
  <si>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1 05 01011 01 0000 110</t>
  </si>
  <si>
    <t>1 05 01021 01 0000 110</t>
  </si>
  <si>
    <t>1 05 01050 01 0000 110</t>
  </si>
  <si>
    <t>1 05 02010 02 0000 110</t>
  </si>
  <si>
    <t>1 05 02020 02 0000 110</t>
  </si>
  <si>
    <t>1 05 03000 01 0000 110</t>
  </si>
  <si>
    <t>1 05 04020 02 0000 110</t>
  </si>
  <si>
    <t>1 06 00000 00 0000 000</t>
  </si>
  <si>
    <t>1 06 01030 10 0000 110</t>
  </si>
  <si>
    <t>1 06 06000 10 0000 110</t>
  </si>
  <si>
    <t>1 08 00000 00 0000 000</t>
  </si>
  <si>
    <t>1 08 03000 01 0000 110</t>
  </si>
  <si>
    <t>1 08 03010 01 1000 110</t>
  </si>
  <si>
    <t>1 08 04020 01 1000 110</t>
  </si>
  <si>
    <t>1 08 07000 01 0000 110</t>
  </si>
  <si>
    <t>Государственная пошлина за гос.регистрацию, а также совершение прочих юр.значимых действий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</si>
  <si>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</si>
  <si>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</si>
  <si>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</si>
  <si>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</si>
  <si>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</si>
  <si>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1 11 05025 00 0000 120</t>
  </si>
  <si>
    <t>1 11 05030 00 0000 120</t>
  </si>
  <si>
    <t>1 11 05035 00 0000 120</t>
  </si>
  <si>
    <t>1 11 05075 10 0000 120</t>
  </si>
  <si>
    <t>1 11 05300 00 0000 120</t>
  </si>
  <si>
    <t>1 11 09040 05 0000 120</t>
  </si>
  <si>
    <t>1 11 09045 00 0000 120</t>
  </si>
  <si>
    <t>1 11 09080 05 0000 120</t>
  </si>
  <si>
    <t>1 12 00000 00 0000 000</t>
  </si>
  <si>
    <t>1 12 01000 01 0000 120</t>
  </si>
  <si>
    <t>1 12 01010 01 0000 120</t>
  </si>
  <si>
    <t>1 12 01070 01 0000 120</t>
  </si>
  <si>
    <t>1 13 00000 00 0000 000</t>
  </si>
  <si>
    <t>1 13 02990 00 0000 130</t>
  </si>
  <si>
    <t>1 13 02995 05 0000 130</t>
  </si>
  <si>
    <t>1 13 02995 10 0000 130</t>
  </si>
  <si>
    <t>1 12 01041 01 0000 120</t>
  </si>
  <si>
    <t>1 14 000 00 0000 000</t>
  </si>
  <si>
    <t>1 14 02053 10 0000 410</t>
  </si>
  <si>
    <t>1 14 06013 05 0000 430</t>
  </si>
  <si>
    <t>1 14 06025 05 0000 430</t>
  </si>
  <si>
    <t>1 16 00000 00 0000 000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</si>
  <si>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</si>
  <si>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</si>
  <si>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</si>
  <si>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</si>
  <si>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</si>
  <si>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</si>
  <si>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</si>
  <si>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реализации мероприятий по обеспечению жильем молодых семей 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</si>
  <si>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</si>
  <si>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</si>
  <si>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</si>
  <si>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Субсидии бюджетам муниципальных образований на проведение капитального ремонта в спортивных залах общеобразовательных организаций, расположенных в сельской местности</t>
  </si>
  <si>
    <t xml:space="preserve">Субсидии бюджетам сельских поселений </t>
  </si>
  <si>
    <t>2 02 29999 00 0000 150</t>
  </si>
  <si>
    <t>2 02 20000 00 0000 150</t>
  </si>
  <si>
    <t>Субвенции на водоснабжение, водоотведение и в области обращения с тко</t>
  </si>
  <si>
    <t>Субвенции на осуществление полномочий по первичному воинскому учету</t>
  </si>
  <si>
    <t>2 02 35118 10 0000 150</t>
  </si>
  <si>
    <t>Единая субвенция на осуществление отдельных государственных полномочий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</si>
  <si>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</si>
  <si>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</si>
  <si>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</si>
  <si>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</si>
  <si>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</si>
  <si>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</si>
  <si>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на 1 марта 2022 года</t>
  </si>
  <si>
    <t xml:space="preserve">Факт на 1 марта 2022 </t>
  </si>
  <si>
    <t>Факт на 1 марта 2021</t>
  </si>
  <si>
    <t xml:space="preserve">Первоначальный план </t>
  </si>
  <si>
    <t>Уточненный план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</si>
  <si>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</si>
  <si>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</si>
  <si>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 на 1 апреля 2022 года</t>
  </si>
  <si>
    <t xml:space="preserve">Факт на 1 апреля 2022 </t>
  </si>
  <si>
    <t>Факт на 1 апреля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</si>
</sst>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78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164" fontId="3" fillId="2" borderId="9" xfId="0" applyNumberFormat="1" applyFont="1" applyFill="1" applyBorder="1"/>
    <xf numFmtId="164" fontId="3" fillId="0" borderId="8" xfId="0" applyNumberFormat="1" applyFont="1" applyFill="1" applyBorder="1"/>
    <xf numFmtId="0" fontId="1" fillId="0" borderId="10" xfId="0" applyFont="1" applyBorder="1"/>
    <xf numFmtId="164" fontId="1" fillId="2" borderId="11" xfId="0" applyNumberFormat="1" applyFont="1" applyFill="1" applyBorder="1"/>
    <xf numFmtId="165" fontId="1" fillId="0" borderId="12" xfId="0" applyNumberFormat="1" applyFont="1" applyBorder="1"/>
    <xf numFmtId="164" fontId="1" fillId="0" borderId="13" xfId="0" applyNumberFormat="1" applyFont="1" applyBorder="1"/>
    <xf numFmtId="164" fontId="1" fillId="2" borderId="14" xfId="0" applyNumberFormat="1" applyFont="1" applyFill="1" applyBorder="1"/>
    <xf numFmtId="164" fontId="1" fillId="0" borderId="14" xfId="0" applyNumberFormat="1" applyFont="1" applyFill="1" applyBorder="1"/>
    <xf numFmtId="165" fontId="1" fillId="0" borderId="14" xfId="0" applyNumberFormat="1" applyFont="1" applyBorder="1"/>
    <xf numFmtId="164" fontId="1" fillId="0" borderId="14" xfId="0" applyNumberFormat="1" applyFont="1" applyBorder="1"/>
    <xf numFmtId="164" fontId="1" fillId="2" borderId="10" xfId="0" applyNumberFormat="1" applyFont="1" applyFill="1" applyBorder="1"/>
    <xf numFmtId="164" fontId="1" fillId="0" borderId="10" xfId="0" applyNumberFormat="1" applyFont="1" applyFill="1" applyBorder="1"/>
    <xf numFmtId="165" fontId="1" fillId="0" borderId="11" xfId="0" applyNumberFormat="1" applyFont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165" fontId="1" fillId="0" borderId="16" xfId="0" applyNumberFormat="1" applyFont="1" applyBorder="1"/>
    <xf numFmtId="164" fontId="1" fillId="0" borderId="9" xfId="0" applyNumberFormat="1" applyFont="1" applyBorder="1"/>
    <xf numFmtId="0" fontId="3" fillId="0" borderId="4" xfId="1" applyFont="1" applyBorder="1" applyAlignment="1">
      <alignment horizontal="center" vertical="distributed" wrapText="1"/>
    </xf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164" fontId="3" fillId="0" borderId="18" xfId="0" applyNumberFormat="1" applyFont="1" applyFill="1" applyBorder="1"/>
    <xf numFmtId="165" fontId="3" fillId="0" borderId="9" xfId="0" applyNumberFormat="1" applyFont="1" applyBorder="1"/>
    <xf numFmtId="164" fontId="1" fillId="2" borderId="19" xfId="0" applyNumberFormat="1" applyFont="1" applyFill="1" applyBorder="1"/>
    <xf numFmtId="164" fontId="1" fillId="0" borderId="20" xfId="0" applyNumberFormat="1" applyFont="1" applyFill="1" applyBorder="1"/>
    <xf numFmtId="165" fontId="1" fillId="0" borderId="13" xfId="0" applyNumberFormat="1" applyFont="1" applyBorder="1"/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7" fillId="0" borderId="14" xfId="0" applyNumberFormat="1" applyFont="1" applyBorder="1"/>
    <xf numFmtId="0" fontId="7" fillId="0" borderId="0" xfId="0" applyFont="1"/>
    <xf numFmtId="165" fontId="1" fillId="0" borderId="19" xfId="0" applyNumberFormat="1" applyFont="1" applyBorder="1"/>
    <xf numFmtId="164" fontId="7" fillId="2" borderId="22" xfId="0" applyNumberFormat="1" applyFont="1" applyFill="1" applyBorder="1"/>
    <xf numFmtId="164" fontId="7" fillId="0" borderId="22" xfId="0" applyNumberFormat="1" applyFont="1" applyFill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164" fontId="8" fillId="2" borderId="5" xfId="0" applyNumberFormat="1" applyFont="1" applyFill="1" applyBorder="1"/>
    <xf numFmtId="164" fontId="3" fillId="0" borderId="23" xfId="0" applyNumberFormat="1" applyFont="1" applyBorder="1"/>
    <xf numFmtId="0" fontId="8" fillId="0" borderId="0" xfId="0" applyFont="1"/>
    <xf numFmtId="0" fontId="1" fillId="0" borderId="19" xfId="0" applyFont="1" applyBorder="1"/>
    <xf numFmtId="0" fontId="1" fillId="0" borderId="13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164" fontId="1" fillId="0" borderId="22" xfId="0" applyNumberFormat="1" applyFont="1" applyFill="1" applyBorder="1"/>
    <xf numFmtId="164" fontId="1" fillId="2" borderId="21" xfId="0" applyNumberFormat="1" applyFont="1" applyFill="1" applyBorder="1"/>
    <xf numFmtId="164" fontId="1" fillId="0" borderId="21" xfId="0" applyNumberFormat="1" applyFont="1" applyFill="1" applyBorder="1"/>
    <xf numFmtId="165" fontId="7" fillId="0" borderId="14" xfId="0" applyNumberFormat="1" applyFont="1" applyBorder="1"/>
    <xf numFmtId="165" fontId="1" fillId="0" borderId="22" xfId="0" applyNumberFormat="1" applyFont="1" applyBorder="1"/>
    <xf numFmtId="0" fontId="3" fillId="0" borderId="5" xfId="0" applyFont="1" applyBorder="1" applyAlignment="1">
      <alignment horizontal="center"/>
    </xf>
    <xf numFmtId="164" fontId="3" fillId="0" borderId="18" xfId="0" applyNumberFormat="1" applyFont="1" applyBorder="1"/>
    <xf numFmtId="164" fontId="1" fillId="0" borderId="11" xfId="0" applyNumberFormat="1" applyFont="1" applyFill="1" applyBorder="1"/>
    <xf numFmtId="0" fontId="1" fillId="0" borderId="15" xfId="0" applyFont="1" applyBorder="1"/>
    <xf numFmtId="164" fontId="1" fillId="2" borderId="22" xfId="0" applyNumberFormat="1" applyFont="1" applyFill="1" applyBorder="1"/>
    <xf numFmtId="165" fontId="1" fillId="0" borderId="9" xfId="0" applyNumberFormat="1" applyFont="1" applyBorder="1"/>
    <xf numFmtId="0" fontId="3" fillId="0" borderId="4" xfId="0" applyFont="1" applyBorder="1" applyAlignment="1">
      <alignment horizontal="center"/>
    </xf>
    <xf numFmtId="165" fontId="3" fillId="0" borderId="24" xfId="0" applyNumberFormat="1" applyFont="1" applyBorder="1"/>
    <xf numFmtId="0" fontId="1" fillId="0" borderId="21" xfId="0" applyFont="1" applyBorder="1"/>
    <xf numFmtId="0" fontId="1" fillId="2" borderId="14" xfId="0" applyFont="1" applyFill="1" applyBorder="1" applyAlignment="1">
      <alignment wrapText="1"/>
    </xf>
    <xf numFmtId="164" fontId="1" fillId="0" borderId="11" xfId="0" applyNumberFormat="1" applyFont="1" applyBorder="1"/>
    <xf numFmtId="0" fontId="3" fillId="0" borderId="24" xfId="0" applyFont="1" applyBorder="1" applyAlignment="1">
      <alignment horizontal="center" wrapText="1"/>
    </xf>
    <xf numFmtId="164" fontId="8" fillId="0" borderId="5" xfId="0" applyNumberFormat="1" applyFont="1" applyBorder="1"/>
    <xf numFmtId="164" fontId="8" fillId="0" borderId="5" xfId="0" applyNumberFormat="1" applyFont="1" applyFill="1" applyBorder="1"/>
    <xf numFmtId="0" fontId="1" fillId="2" borderId="19" xfId="0" applyFont="1" applyFill="1" applyBorder="1" applyAlignment="1">
      <alignment horizontal="left" vertical="top" wrapText="1"/>
    </xf>
    <xf numFmtId="164" fontId="1" fillId="0" borderId="19" xfId="0" applyNumberFormat="1" applyFont="1" applyFill="1" applyBorder="1"/>
    <xf numFmtId="164" fontId="1" fillId="0" borderId="12" xfId="0" applyNumberFormat="1" applyFont="1" applyBorder="1"/>
    <xf numFmtId="0" fontId="1" fillId="2" borderId="0" xfId="0" applyFont="1" applyFill="1"/>
    <xf numFmtId="0" fontId="1" fillId="2" borderId="1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right"/>
    </xf>
    <xf numFmtId="165" fontId="1" fillId="0" borderId="14" xfId="0" applyNumberFormat="1" applyFont="1" applyFill="1" applyBorder="1"/>
    <xf numFmtId="0" fontId="3" fillId="2" borderId="0" xfId="0" applyFont="1" applyFill="1"/>
    <xf numFmtId="0" fontId="7" fillId="2" borderId="0" xfId="0" applyFont="1" applyFill="1"/>
    <xf numFmtId="164" fontId="1" fillId="0" borderId="22" xfId="0" applyNumberFormat="1" applyFont="1" applyBorder="1"/>
    <xf numFmtId="164" fontId="1" fillId="2" borderId="16" xfId="0" applyNumberFormat="1" applyFont="1" applyFill="1" applyBorder="1"/>
    <xf numFmtId="164" fontId="7" fillId="2" borderId="16" xfId="0" applyNumberFormat="1" applyFont="1" applyFill="1" applyBorder="1"/>
    <xf numFmtId="0" fontId="1" fillId="0" borderId="10" xfId="0" applyFont="1" applyBorder="1" applyAlignment="1">
      <alignment vertical="top" wrapText="1"/>
    </xf>
    <xf numFmtId="164" fontId="7" fillId="2" borderId="11" xfId="0" applyNumberFormat="1" applyFont="1" applyFill="1" applyBorder="1"/>
    <xf numFmtId="164" fontId="7" fillId="0" borderId="11" xfId="0" applyNumberFormat="1" applyFont="1" applyFill="1" applyBorder="1"/>
    <xf numFmtId="0" fontId="1" fillId="0" borderId="16" xfId="0" applyFont="1" applyBorder="1" applyAlignment="1">
      <alignment vertical="top" wrapText="1"/>
    </xf>
    <xf numFmtId="164" fontId="7" fillId="0" borderId="16" xfId="0" applyNumberFormat="1" applyFont="1" applyFill="1" applyBorder="1"/>
    <xf numFmtId="164" fontId="1" fillId="0" borderId="16" xfId="0" applyNumberFormat="1" applyFont="1" applyBorder="1"/>
    <xf numFmtId="164" fontId="3" fillId="0" borderId="29" xfId="0" applyNumberFormat="1" applyFont="1" applyBorder="1"/>
    <xf numFmtId="0" fontId="1" fillId="0" borderId="14" xfId="0" applyFont="1" applyBorder="1" applyAlignment="1">
      <alignment vertical="top" wrapText="1"/>
    </xf>
    <xf numFmtId="164" fontId="1" fillId="0" borderId="19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/>
    <xf numFmtId="0" fontId="6" fillId="0" borderId="0" xfId="0" applyFont="1"/>
    <xf numFmtId="165" fontId="1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164" fontId="1" fillId="0" borderId="16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/>
    <xf numFmtId="164" fontId="1" fillId="2" borderId="13" xfId="0" applyNumberFormat="1" applyFont="1" applyFill="1" applyBorder="1"/>
    <xf numFmtId="0" fontId="1" fillId="0" borderId="10" xfId="0" applyFont="1" applyBorder="1" applyAlignment="1">
      <alignment horizontal="left" vertical="top" wrapText="1"/>
    </xf>
    <xf numFmtId="164" fontId="7" fillId="2" borderId="10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horizontal="left" wrapText="1"/>
    </xf>
    <xf numFmtId="166" fontId="1" fillId="2" borderId="10" xfId="0" applyNumberFormat="1" applyFont="1" applyFill="1" applyBorder="1"/>
    <xf numFmtId="165" fontId="3" fillId="0" borderId="4" xfId="0" applyNumberFormat="1" applyFont="1" applyBorder="1"/>
    <xf numFmtId="164" fontId="3" fillId="0" borderId="31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7" fillId="0" borderId="14" xfId="0" applyFont="1" applyBorder="1" applyAlignment="1">
      <alignment wrapText="1"/>
    </xf>
    <xf numFmtId="165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/>
    <xf numFmtId="164" fontId="7" fillId="2" borderId="19" xfId="0" applyNumberFormat="1" applyFont="1" applyFill="1" applyBorder="1"/>
    <xf numFmtId="165" fontId="7" fillId="2" borderId="14" xfId="0" applyNumberFormat="1" applyFont="1" applyFill="1" applyBorder="1"/>
    <xf numFmtId="0" fontId="1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top" wrapText="1"/>
    </xf>
    <xf numFmtId="0" fontId="1" fillId="2" borderId="14" xfId="0" applyFont="1" applyFill="1" applyBorder="1"/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wrapText="1"/>
    </xf>
    <xf numFmtId="165" fontId="1" fillId="2" borderId="22" xfId="0" applyNumberFormat="1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wrapText="1"/>
    </xf>
    <xf numFmtId="165" fontId="7" fillId="2" borderId="16" xfId="0" applyNumberFormat="1" applyFont="1" applyFill="1" applyBorder="1"/>
    <xf numFmtId="164" fontId="8" fillId="0" borderId="9" xfId="0" applyNumberFormat="1" applyFont="1" applyBorder="1"/>
    <xf numFmtId="165" fontId="3" fillId="0" borderId="8" xfId="0" applyNumberFormat="1" applyFont="1" applyBorder="1"/>
    <xf numFmtId="164" fontId="3" fillId="0" borderId="2" xfId="0" applyNumberFormat="1" applyFont="1" applyBorder="1"/>
    <xf numFmtId="0" fontId="1" fillId="0" borderId="10" xfId="0" applyFont="1" applyBorder="1" applyAlignment="1">
      <alignment horizontal="center"/>
    </xf>
    <xf numFmtId="164" fontId="1" fillId="2" borderId="20" xfId="0" applyNumberFormat="1" applyFont="1" applyFill="1" applyBorder="1"/>
    <xf numFmtId="0" fontId="7" fillId="0" borderId="16" xfId="0" applyFont="1" applyBorder="1"/>
    <xf numFmtId="0" fontId="3" fillId="0" borderId="17" xfId="0" applyFont="1" applyBorder="1" applyAlignment="1">
      <alignment horizontal="center"/>
    </xf>
    <xf numFmtId="165" fontId="3" fillId="0" borderId="32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13" xfId="0" applyFont="1" applyBorder="1"/>
    <xf numFmtId="164" fontId="7" fillId="2" borderId="13" xfId="0" applyNumberFormat="1" applyFont="1" applyFill="1" applyBorder="1"/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64" fontId="1" fillId="0" borderId="35" xfId="0" applyNumberFormat="1" applyFont="1" applyFill="1" applyBorder="1"/>
    <xf numFmtId="0" fontId="1" fillId="0" borderId="15" xfId="0" applyFont="1" applyFill="1" applyBorder="1" applyAlignment="1">
      <alignment horizontal="center" vertical="center"/>
    </xf>
    <xf numFmtId="164" fontId="1" fillId="0" borderId="36" xfId="0" applyNumberFormat="1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22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164" fontId="1" fillId="2" borderId="37" xfId="0" applyNumberFormat="1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164" fontId="1" fillId="0" borderId="38" xfId="0" applyNumberFormat="1" applyFont="1" applyFill="1" applyBorder="1"/>
    <xf numFmtId="0" fontId="1" fillId="0" borderId="20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164" fontId="1" fillId="2" borderId="19" xfId="0" applyNumberFormat="1" applyFont="1" applyFill="1" applyBorder="1" applyAlignment="1">
      <alignment wrapText="1"/>
    </xf>
    <xf numFmtId="164" fontId="1" fillId="2" borderId="40" xfId="0" applyNumberFormat="1" applyFont="1" applyFill="1" applyBorder="1"/>
    <xf numFmtId="0" fontId="1" fillId="2" borderId="21" xfId="0" applyFont="1" applyFill="1" applyBorder="1"/>
    <xf numFmtId="164" fontId="1" fillId="0" borderId="40" xfId="0" applyNumberFormat="1" applyFont="1" applyFill="1" applyBorder="1"/>
    <xf numFmtId="0" fontId="1" fillId="0" borderId="41" xfId="0" applyFont="1" applyBorder="1" applyAlignment="1">
      <alignment horizontal="center" vertical="center"/>
    </xf>
    <xf numFmtId="0" fontId="1" fillId="2" borderId="4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4" xfId="2" applyFont="1" applyFill="1" applyBorder="1" applyAlignment="1">
      <alignment vertical="top" wrapText="1"/>
    </xf>
    <xf numFmtId="164" fontId="1" fillId="2" borderId="35" xfId="0" applyNumberFormat="1" applyFont="1" applyFill="1" applyBorder="1"/>
    <xf numFmtId="0" fontId="1" fillId="0" borderId="21" xfId="0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wrapText="1"/>
    </xf>
    <xf numFmtId="164" fontId="1" fillId="2" borderId="35" xfId="0" applyNumberFormat="1" applyFont="1" applyFill="1" applyBorder="1" applyAlignment="1">
      <alignment wrapText="1"/>
    </xf>
    <xf numFmtId="0" fontId="1" fillId="0" borderId="24" xfId="0" applyFont="1" applyBorder="1"/>
    <xf numFmtId="164" fontId="1" fillId="2" borderId="5" xfId="0" applyNumberFormat="1" applyFont="1" applyFill="1" applyBorder="1"/>
    <xf numFmtId="164" fontId="1" fillId="0" borderId="5" xfId="0" applyNumberFormat="1" applyFont="1" applyFill="1" applyBorder="1"/>
    <xf numFmtId="167" fontId="11" fillId="0" borderId="3" xfId="2" applyFont="1" applyFill="1" applyBorder="1" applyAlignment="1">
      <alignment horizontal="center" vertical="center"/>
    </xf>
    <xf numFmtId="167" fontId="11" fillId="0" borderId="42" xfId="2" applyFont="1" applyFill="1" applyBorder="1" applyAlignment="1">
      <alignment horizontal="center"/>
    </xf>
    <xf numFmtId="164" fontId="11" fillId="0" borderId="24" xfId="2" applyNumberFormat="1" applyFont="1" applyFill="1" applyBorder="1" applyAlignment="1"/>
    <xf numFmtId="167" fontId="9" fillId="0" borderId="12" xfId="2" applyFont="1" applyFill="1" applyBorder="1" applyAlignment="1">
      <alignment horizontal="center" vertical="center"/>
    </xf>
    <xf numFmtId="167" fontId="9" fillId="0" borderId="12" xfId="2" applyFont="1" applyFill="1" applyBorder="1" applyAlignment="1">
      <alignment wrapText="1"/>
    </xf>
    <xf numFmtId="168" fontId="9" fillId="0" borderId="12" xfId="2" applyNumberFormat="1" applyFont="1" applyFill="1" applyBorder="1" applyAlignment="1"/>
    <xf numFmtId="164" fontId="9" fillId="0" borderId="12" xfId="2" applyNumberFormat="1" applyFont="1" applyFill="1" applyBorder="1" applyAlignment="1"/>
    <xf numFmtId="164" fontId="1" fillId="0" borderId="12" xfId="0" applyNumberFormat="1" applyFont="1" applyFill="1" applyBorder="1"/>
    <xf numFmtId="167" fontId="9" fillId="0" borderId="28" xfId="2" applyFont="1" applyFill="1" applyBorder="1" applyAlignment="1">
      <alignment horizontal="center" vertical="center"/>
    </xf>
    <xf numFmtId="167" fontId="9" fillId="0" borderId="16" xfId="2" applyFont="1" applyFill="1" applyBorder="1" applyAlignment="1">
      <alignment wrapText="1"/>
    </xf>
    <xf numFmtId="168" fontId="9" fillId="0" borderId="16" xfId="2" applyNumberFormat="1" applyFont="1" applyFill="1" applyBorder="1" applyAlignment="1"/>
    <xf numFmtId="165" fontId="3" fillId="2" borderId="5" xfId="0" applyNumberFormat="1" applyFont="1" applyFill="1" applyBorder="1"/>
    <xf numFmtId="164" fontId="3" fillId="2" borderId="23" xfId="0" applyNumberFormat="1" applyFont="1" applyFill="1" applyBorder="1"/>
    <xf numFmtId="0" fontId="1" fillId="2" borderId="44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" fillId="2" borderId="9" xfId="0" applyNumberFormat="1" applyFont="1" applyFill="1" applyBorder="1"/>
    <xf numFmtId="164" fontId="1" fillId="0" borderId="9" xfId="0" applyNumberFormat="1" applyFont="1" applyFill="1" applyBorder="1"/>
    <xf numFmtId="164" fontId="3" fillId="2" borderId="45" xfId="0" applyNumberFormat="1" applyFont="1" applyFill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65" fontId="1" fillId="0" borderId="32" xfId="0" applyNumberFormat="1" applyFont="1" applyBorder="1"/>
    <xf numFmtId="166" fontId="3" fillId="2" borderId="24" xfId="0" applyNumberFormat="1" applyFont="1" applyFill="1" applyBorder="1"/>
    <xf numFmtId="1" fontId="3" fillId="0" borderId="29" xfId="0" applyNumberFormat="1" applyFont="1" applyBorder="1"/>
    <xf numFmtId="166" fontId="1" fillId="2" borderId="34" xfId="0" applyNumberFormat="1" applyFont="1" applyFill="1" applyBorder="1"/>
    <xf numFmtId="166" fontId="1" fillId="2" borderId="13" xfId="0" applyNumberFormat="1" applyFont="1" applyFill="1" applyBorder="1"/>
    <xf numFmtId="1" fontId="1" fillId="0" borderId="13" xfId="0" applyNumberFormat="1" applyFont="1" applyBorder="1"/>
    <xf numFmtId="0" fontId="1" fillId="2" borderId="10" xfId="0" applyFont="1" applyFill="1" applyBorder="1" applyAlignment="1">
      <alignment horizontal="center" vertical="center"/>
    </xf>
    <xf numFmtId="166" fontId="1" fillId="2" borderId="32" xfId="0" applyNumberFormat="1" applyFont="1" applyFill="1" applyBorder="1"/>
    <xf numFmtId="166" fontId="1" fillId="2" borderId="9" xfId="0" applyNumberFormat="1" applyFont="1" applyFill="1" applyBorder="1"/>
    <xf numFmtId="1" fontId="1" fillId="0" borderId="19" xfId="0" applyNumberFormat="1" applyFont="1" applyBorder="1"/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5" fontId="1" fillId="0" borderId="5" xfId="0" applyNumberFormat="1" applyFont="1" applyBorder="1"/>
    <xf numFmtId="164" fontId="1" fillId="0" borderId="5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166" fontId="1" fillId="2" borderId="0" xfId="0" applyNumberFormat="1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3" fillId="0" borderId="24" xfId="0" applyNumberFormat="1" applyFont="1" applyBorder="1"/>
    <xf numFmtId="164" fontId="8" fillId="0" borderId="24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3" xfId="0" applyFont="1" applyBorder="1" applyAlignment="1">
      <alignment horizontal="center"/>
    </xf>
    <xf numFmtId="164" fontId="3" fillId="0" borderId="34" xfId="0" applyNumberFormat="1" applyFont="1" applyBorder="1"/>
    <xf numFmtId="165" fontId="3" fillId="0" borderId="34" xfId="0" applyNumberFormat="1" applyFont="1" applyBorder="1"/>
    <xf numFmtId="164" fontId="3" fillId="0" borderId="52" xfId="0" applyNumberFormat="1" applyFont="1" applyBorder="1"/>
    <xf numFmtId="0" fontId="3" fillId="0" borderId="14" xfId="0" applyFont="1" applyBorder="1" applyAlignment="1">
      <alignment horizontal="center"/>
    </xf>
    <xf numFmtId="164" fontId="3" fillId="0" borderId="35" xfId="0" applyNumberFormat="1" applyFont="1" applyBorder="1"/>
    <xf numFmtId="165" fontId="3" fillId="0" borderId="35" xfId="0" applyNumberFormat="1" applyFont="1" applyBorder="1"/>
    <xf numFmtId="164" fontId="3" fillId="0" borderId="54" xfId="0" applyNumberFormat="1" applyFont="1" applyBorder="1"/>
    <xf numFmtId="164" fontId="3" fillId="2" borderId="24" xfId="0" applyNumberFormat="1" applyFont="1" applyFill="1" applyBorder="1"/>
    <xf numFmtId="168" fontId="11" fillId="0" borderId="24" xfId="2" applyNumberFormat="1" applyFont="1" applyFill="1" applyBorder="1" applyAlignment="1"/>
    <xf numFmtId="164" fontId="1" fillId="2" borderId="24" xfId="0" applyNumberFormat="1" applyFont="1" applyFill="1" applyBorder="1"/>
    <xf numFmtId="166" fontId="3" fillId="2" borderId="5" xfId="0" applyNumberFormat="1" applyFont="1" applyFill="1" applyBorder="1"/>
    <xf numFmtId="164" fontId="11" fillId="0" borderId="5" xfId="2" applyNumberFormat="1" applyFont="1" applyFill="1" applyBorder="1" applyAlignment="1"/>
    <xf numFmtId="164" fontId="7" fillId="2" borderId="10" xfId="0" applyNumberFormat="1" applyFont="1" applyFill="1" applyBorder="1"/>
    <xf numFmtId="164" fontId="7" fillId="0" borderId="10" xfId="0" applyNumberFormat="1" applyFont="1" applyFill="1" applyBorder="1"/>
    <xf numFmtId="165" fontId="7" fillId="0" borderId="11" xfId="0" applyNumberFormat="1" applyFont="1" applyBorder="1"/>
    <xf numFmtId="164" fontId="7" fillId="2" borderId="15" xfId="0" applyNumberFormat="1" applyFont="1" applyFill="1" applyBorder="1"/>
    <xf numFmtId="164" fontId="7" fillId="0" borderId="15" xfId="0" applyNumberFormat="1" applyFont="1" applyFill="1" applyBorder="1"/>
    <xf numFmtId="165" fontId="7" fillId="0" borderId="16" xfId="0" applyNumberFormat="1" applyFont="1" applyBorder="1"/>
    <xf numFmtId="164" fontId="7" fillId="0" borderId="9" xfId="0" applyNumberFormat="1" applyFont="1" applyBorder="1"/>
    <xf numFmtId="0" fontId="12" fillId="0" borderId="0" xfId="0" applyFont="1" applyAlignment="1">
      <alignment horizontal="left" vertical="top" wrapText="1"/>
    </xf>
    <xf numFmtId="0" fontId="3" fillId="0" borderId="56" xfId="0" applyFont="1" applyBorder="1" applyAlignment="1">
      <alignment horizontal="center" vertical="top"/>
    </xf>
    <xf numFmtId="165" fontId="3" fillId="0" borderId="13" xfId="0" applyNumberFormat="1" applyFont="1" applyBorder="1"/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49" fontId="7" fillId="0" borderId="11" xfId="1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21" xfId="0" applyFont="1" applyBorder="1"/>
    <xf numFmtId="165" fontId="7" fillId="0" borderId="19" xfId="0" applyNumberFormat="1" applyFont="1" applyBorder="1"/>
    <xf numFmtId="0" fontId="1" fillId="2" borderId="22" xfId="0" applyFont="1" applyFill="1" applyBorder="1" applyAlignment="1">
      <alignment vertical="top" wrapText="1"/>
    </xf>
    <xf numFmtId="164" fontId="3" fillId="2" borderId="32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right"/>
    </xf>
    <xf numFmtId="165" fontId="7" fillId="0" borderId="22" xfId="0" applyNumberFormat="1" applyFont="1" applyBorder="1"/>
    <xf numFmtId="164" fontId="7" fillId="0" borderId="11" xfId="0" applyNumberFormat="1" applyFont="1" applyBorder="1"/>
    <xf numFmtId="165" fontId="7" fillId="0" borderId="14" xfId="0" applyNumberFormat="1" applyFont="1" applyFill="1" applyBorder="1"/>
    <xf numFmtId="0" fontId="1" fillId="2" borderId="20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wrapText="1"/>
    </xf>
    <xf numFmtId="0" fontId="7" fillId="2" borderId="21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right"/>
    </xf>
    <xf numFmtId="165" fontId="7" fillId="2" borderId="19" xfId="0" applyNumberFormat="1" applyFont="1" applyFill="1" applyBorder="1"/>
    <xf numFmtId="164" fontId="7" fillId="2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2" borderId="38" xfId="0" applyNumberFormat="1" applyFont="1" applyFill="1" applyBorder="1"/>
    <xf numFmtId="0" fontId="9" fillId="0" borderId="16" xfId="0" applyFont="1" applyFill="1" applyBorder="1" applyAlignment="1">
      <alignment vertical="center" wrapText="1"/>
    </xf>
    <xf numFmtId="0" fontId="7" fillId="0" borderId="14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7" fillId="0" borderId="21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164" fontId="7" fillId="0" borderId="19" xfId="0" applyNumberFormat="1" applyFont="1" applyBorder="1"/>
    <xf numFmtId="164" fontId="7" fillId="0" borderId="16" xfId="0" applyNumberFormat="1" applyFont="1" applyBorder="1"/>
    <xf numFmtId="0" fontId="1" fillId="2" borderId="5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1" fillId="2" borderId="2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wrapText="1"/>
    </xf>
    <xf numFmtId="0" fontId="1" fillId="2" borderId="5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justify" wrapText="1"/>
    </xf>
    <xf numFmtId="164" fontId="1" fillId="2" borderId="14" xfId="0" applyNumberFormat="1" applyFont="1" applyFill="1" applyBorder="1" applyAlignment="1">
      <alignment vertical="center"/>
    </xf>
    <xf numFmtId="164" fontId="1" fillId="2" borderId="37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0" fontId="3" fillId="0" borderId="4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6"/>
  <sheetViews>
    <sheetView workbookViewId="0">
      <selection sqref="A1:XFD1048576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7109375" style="242" hidden="1" customWidth="1"/>
    <col min="4" max="4" width="14.425781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215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5" t="s">
        <v>3</v>
      </c>
      <c r="B5" s="368" t="s">
        <v>4</v>
      </c>
      <c r="C5" s="371" t="s">
        <v>5</v>
      </c>
      <c r="D5" s="371" t="s">
        <v>219</v>
      </c>
      <c r="E5" s="371" t="s">
        <v>216</v>
      </c>
      <c r="F5" s="374" t="s">
        <v>217</v>
      </c>
      <c r="G5" s="359" t="s">
        <v>6</v>
      </c>
      <c r="H5" s="360"/>
    </row>
    <row r="6" spans="1:8" s="10" customFormat="1" x14ac:dyDescent="0.2">
      <c r="A6" s="366"/>
      <c r="B6" s="369"/>
      <c r="C6" s="372"/>
      <c r="D6" s="372"/>
      <c r="E6" s="372"/>
      <c r="F6" s="375"/>
      <c r="G6" s="361" t="s">
        <v>7</v>
      </c>
      <c r="H6" s="363" t="s">
        <v>8</v>
      </c>
    </row>
    <row r="7" spans="1:8" ht="6.75" customHeight="1" thickBot="1" x14ac:dyDescent="0.25">
      <c r="A7" s="367"/>
      <c r="B7" s="370"/>
      <c r="C7" s="373"/>
      <c r="D7" s="373"/>
      <c r="E7" s="373"/>
      <c r="F7" s="376"/>
      <c r="G7" s="362"/>
      <c r="H7" s="364"/>
    </row>
    <row r="8" spans="1:8" s="14" customFormat="1" x14ac:dyDescent="0.2">
      <c r="A8" s="276" t="s">
        <v>221</v>
      </c>
      <c r="B8" s="274" t="s">
        <v>9</v>
      </c>
      <c r="C8" s="251" t="e">
        <f>C9+C14+C20+C29+C32+C37+C50+C55+C59+C64+C97</f>
        <v>#REF!</v>
      </c>
      <c r="D8" s="251">
        <f>D9+D14+D20+D29+D32+D37+D50+D55+D59+D64+D97</f>
        <v>142311.74122</v>
      </c>
      <c r="E8" s="251">
        <f>E9+E20+E32+E50+E64+E97+E37+E29+E14+E59+E55</f>
        <v>7336.9473399999997</v>
      </c>
      <c r="F8" s="251">
        <f>F9+F20+F32+F50+F64+F97+F37+F29+F14+F59+F55</f>
        <v>5768.4913800000004</v>
      </c>
      <c r="G8" s="275">
        <f t="shared" ref="G8:G27" si="0">E8/D8*100</f>
        <v>5.1555460407569598</v>
      </c>
      <c r="H8" s="256">
        <f t="shared" ref="H8:H40" si="1">E8-D8</f>
        <v>-134974.79387999998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0</v>
      </c>
      <c r="D9" s="17">
        <f>D10</f>
        <v>68657.263330000002</v>
      </c>
      <c r="E9" s="17">
        <f>E10</f>
        <v>4659.54799</v>
      </c>
      <c r="F9" s="18">
        <f>F10</f>
        <v>3272.8638500000002</v>
      </c>
      <c r="G9" s="38">
        <f t="shared" si="0"/>
        <v>6.7866788799954918</v>
      </c>
      <c r="H9" s="97">
        <f t="shared" si="1"/>
        <v>-63997.715340000002</v>
      </c>
    </row>
    <row r="10" spans="1:8" x14ac:dyDescent="0.2">
      <c r="A10" s="278" t="s">
        <v>223</v>
      </c>
      <c r="B10" s="19" t="s">
        <v>11</v>
      </c>
      <c r="C10" s="20">
        <f>C11+C12+C13</f>
        <v>0</v>
      </c>
      <c r="D10" s="20">
        <f>D11+D12+D13</f>
        <v>68657.263330000002</v>
      </c>
      <c r="E10" s="20">
        <f>E11+E12+E13</f>
        <v>4659.54799</v>
      </c>
      <c r="F10" s="20">
        <f>F11+F12+F13</f>
        <v>3272.8638500000002</v>
      </c>
      <c r="G10" s="21">
        <f t="shared" si="0"/>
        <v>6.7866788799954918</v>
      </c>
      <c r="H10" s="22">
        <f t="shared" si="1"/>
        <v>-63997.715340000002</v>
      </c>
    </row>
    <row r="11" spans="1:8" ht="24" x14ac:dyDescent="0.2">
      <c r="A11" s="279" t="s">
        <v>224</v>
      </c>
      <c r="B11" s="333" t="s">
        <v>12</v>
      </c>
      <c r="C11" s="42"/>
      <c r="D11" s="42">
        <v>67824.563330000004</v>
      </c>
      <c r="E11" s="42">
        <v>4651.6633099999999</v>
      </c>
      <c r="F11" s="43">
        <v>3205.1164600000002</v>
      </c>
      <c r="G11" s="62">
        <f t="shared" si="0"/>
        <v>6.8583756114541563</v>
      </c>
      <c r="H11" s="44">
        <f t="shared" si="1"/>
        <v>-63172.900020000001</v>
      </c>
    </row>
    <row r="12" spans="1:8" ht="46.5" customHeight="1" x14ac:dyDescent="0.2">
      <c r="A12" s="279" t="s">
        <v>225</v>
      </c>
      <c r="B12" s="273" t="s">
        <v>13</v>
      </c>
      <c r="C12" s="266"/>
      <c r="D12" s="266">
        <v>283</v>
      </c>
      <c r="E12" s="266">
        <v>4.6470399999999996</v>
      </c>
      <c r="F12" s="267">
        <v>65.725430000000003</v>
      </c>
      <c r="G12" s="268">
        <f t="shared" si="0"/>
        <v>1.6420636042402827</v>
      </c>
      <c r="H12" s="44">
        <f t="shared" si="1"/>
        <v>-278.35296</v>
      </c>
    </row>
    <row r="13" spans="1:8" ht="24.75" thickBot="1" x14ac:dyDescent="0.25">
      <c r="A13" s="279" t="s">
        <v>226</v>
      </c>
      <c r="B13" s="333" t="s">
        <v>14</v>
      </c>
      <c r="C13" s="269"/>
      <c r="D13" s="269">
        <v>549.70000000000005</v>
      </c>
      <c r="E13" s="269">
        <v>3.2376399999999999</v>
      </c>
      <c r="F13" s="270">
        <v>2.02196</v>
      </c>
      <c r="G13" s="271">
        <f t="shared" si="0"/>
        <v>0.58898308168091673</v>
      </c>
      <c r="H13" s="272">
        <f t="shared" si="1"/>
        <v>-546.46235999999999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0</v>
      </c>
      <c r="D14" s="35">
        <f>D15</f>
        <v>10525.67599</v>
      </c>
      <c r="E14" s="36">
        <f>E15</f>
        <v>991.33844999999985</v>
      </c>
      <c r="F14" s="37">
        <f>F15</f>
        <v>778.20468999999991</v>
      </c>
      <c r="G14" s="38">
        <f t="shared" si="0"/>
        <v>9.4182877274754482</v>
      </c>
      <c r="H14" s="13">
        <f t="shared" si="1"/>
        <v>-9534.3375400000004</v>
      </c>
    </row>
    <row r="15" spans="1:8" x14ac:dyDescent="0.2">
      <c r="A15" s="281" t="s">
        <v>228</v>
      </c>
      <c r="B15" s="334" t="s">
        <v>16</v>
      </c>
      <c r="C15" s="39">
        <f>C16+C17+C18+C19</f>
        <v>0</v>
      </c>
      <c r="D15" s="39">
        <f>D16+D17+D18+D19</f>
        <v>10525.67599</v>
      </c>
      <c r="E15" s="39">
        <f>E16+E17+E18+E19</f>
        <v>991.33844999999985</v>
      </c>
      <c r="F15" s="40">
        <f>F16+F17+F18+F19</f>
        <v>778.20468999999991</v>
      </c>
      <c r="G15" s="41">
        <f t="shared" si="0"/>
        <v>9.4182877274754482</v>
      </c>
      <c r="H15" s="22">
        <f t="shared" si="1"/>
        <v>-9534.3375400000004</v>
      </c>
    </row>
    <row r="16" spans="1:8" s="45" customFormat="1" x14ac:dyDescent="0.2">
      <c r="A16" s="282" t="s">
        <v>229</v>
      </c>
      <c r="B16" s="335" t="s">
        <v>17</v>
      </c>
      <c r="C16" s="42"/>
      <c r="D16" s="42">
        <v>4758.9827100000002</v>
      </c>
      <c r="E16" s="42">
        <v>455.47071</v>
      </c>
      <c r="F16" s="43">
        <v>357.42683</v>
      </c>
      <c r="G16" s="25">
        <f t="shared" si="0"/>
        <v>9.5707578227364483</v>
      </c>
      <c r="H16" s="44">
        <f t="shared" si="1"/>
        <v>-4303.5120000000006</v>
      </c>
    </row>
    <row r="17" spans="1:8" s="45" customFormat="1" x14ac:dyDescent="0.2">
      <c r="A17" s="282" t="s">
        <v>230</v>
      </c>
      <c r="B17" s="335" t="s">
        <v>18</v>
      </c>
      <c r="C17" s="42"/>
      <c r="D17" s="42">
        <v>26.34639</v>
      </c>
      <c r="E17" s="42">
        <v>2.6803900000000001</v>
      </c>
      <c r="F17" s="43">
        <v>2.1068899999999999</v>
      </c>
      <c r="G17" s="25">
        <f t="shared" si="0"/>
        <v>10.173651874127728</v>
      </c>
      <c r="H17" s="44">
        <f t="shared" si="1"/>
        <v>-23.666</v>
      </c>
    </row>
    <row r="18" spans="1:8" s="45" customFormat="1" x14ac:dyDescent="0.2">
      <c r="A18" s="282" t="s">
        <v>231</v>
      </c>
      <c r="B18" s="335" t="s">
        <v>19</v>
      </c>
      <c r="C18" s="42"/>
      <c r="D18" s="42">
        <v>6337.0951400000004</v>
      </c>
      <c r="E18" s="42">
        <v>563.53211999999996</v>
      </c>
      <c r="F18" s="43">
        <v>479.58310999999998</v>
      </c>
      <c r="G18" s="46">
        <f t="shared" si="0"/>
        <v>8.8925936497775222</v>
      </c>
      <c r="H18" s="44">
        <f t="shared" si="1"/>
        <v>-5773.5630200000005</v>
      </c>
    </row>
    <row r="19" spans="1:8" s="45" customFormat="1" ht="12.75" thickBot="1" x14ac:dyDescent="0.25">
      <c r="A19" s="283" t="s">
        <v>232</v>
      </c>
      <c r="B19" s="336" t="s">
        <v>20</v>
      </c>
      <c r="C19" s="47"/>
      <c r="D19" s="47">
        <v>-596.74824999999998</v>
      </c>
      <c r="E19" s="47">
        <v>-30.34477</v>
      </c>
      <c r="F19" s="48">
        <v>-60.912140000000001</v>
      </c>
      <c r="G19" s="29">
        <f t="shared" si="0"/>
        <v>5.0850203582498992</v>
      </c>
      <c r="H19" s="44">
        <f t="shared" si="1"/>
        <v>566.40347999999994</v>
      </c>
    </row>
    <row r="20" spans="1:8" s="53" customFormat="1" ht="12.75" thickBot="1" x14ac:dyDescent="0.25">
      <c r="A20" s="150" t="s">
        <v>233</v>
      </c>
      <c r="B20" s="50" t="s">
        <v>21</v>
      </c>
      <c r="C20" s="51" t="e">
        <f>C21+C25+C27+C28+#REF!</f>
        <v>#REF!</v>
      </c>
      <c r="D20" s="51">
        <f>D21+D25+D27+D28</f>
        <v>26143.42</v>
      </c>
      <c r="E20" s="51">
        <f>E21+E25+E27+E28+E26</f>
        <v>391.09882999999996</v>
      </c>
      <c r="F20" s="51">
        <f>F21+F25+F27+F28+F26</f>
        <v>855.69079000000011</v>
      </c>
      <c r="G20" s="12">
        <f t="shared" si="0"/>
        <v>1.4959742451446674</v>
      </c>
      <c r="H20" s="52">
        <f t="shared" si="1"/>
        <v>-25752.321169999999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0</v>
      </c>
      <c r="D21" s="39">
        <f>D22+D23+D24</f>
        <v>20225</v>
      </c>
      <c r="E21" s="39">
        <f>E22+E23+E24</f>
        <v>371.72831000000002</v>
      </c>
      <c r="F21" s="39">
        <f>F22+F23+F24</f>
        <v>201.63032999999999</v>
      </c>
      <c r="G21" s="46">
        <f t="shared" si="0"/>
        <v>1.8379644499381953</v>
      </c>
      <c r="H21" s="22">
        <f t="shared" si="1"/>
        <v>-19853.271690000001</v>
      </c>
    </row>
    <row r="22" spans="1:8" s="53" customFormat="1" x14ac:dyDescent="0.2">
      <c r="A22" s="184" t="s">
        <v>235</v>
      </c>
      <c r="B22" s="56" t="s">
        <v>23</v>
      </c>
      <c r="C22" s="42"/>
      <c r="D22" s="42">
        <v>12749</v>
      </c>
      <c r="E22" s="42">
        <v>329.55824000000001</v>
      </c>
      <c r="F22" s="43">
        <v>210.40382</v>
      </c>
      <c r="G22" s="62">
        <f t="shared" si="0"/>
        <v>2.5849732528041418</v>
      </c>
      <c r="H22" s="44">
        <f t="shared" si="1"/>
        <v>-12419.44176</v>
      </c>
    </row>
    <row r="23" spans="1:8" s="53" customFormat="1" ht="23.25" customHeight="1" x14ac:dyDescent="0.2">
      <c r="A23" s="208" t="s">
        <v>236</v>
      </c>
      <c r="B23" s="56" t="s">
        <v>24</v>
      </c>
      <c r="C23" s="42"/>
      <c r="D23" s="42">
        <v>7476</v>
      </c>
      <c r="E23" s="42">
        <v>42.170070000000003</v>
      </c>
      <c r="F23" s="43">
        <v>-8.7734900000000007</v>
      </c>
      <c r="G23" s="62">
        <f t="shared" si="0"/>
        <v>0.56407263242375605</v>
      </c>
      <c r="H23" s="44">
        <f t="shared" si="1"/>
        <v>-7433.8299299999999</v>
      </c>
    </row>
    <row r="24" spans="1:8" s="53" customFormat="1" ht="24" hidden="1" x14ac:dyDescent="0.2">
      <c r="A24" s="208" t="s">
        <v>237</v>
      </c>
      <c r="B24" s="98" t="s">
        <v>25</v>
      </c>
      <c r="C24" s="23"/>
      <c r="D24" s="23"/>
      <c r="E24" s="23"/>
      <c r="F24" s="24"/>
      <c r="G24" s="25"/>
      <c r="H24" s="26">
        <f t="shared" si="1"/>
        <v>0</v>
      </c>
    </row>
    <row r="25" spans="1:8" ht="14.25" customHeight="1" x14ac:dyDescent="0.2">
      <c r="A25" s="208" t="s">
        <v>238</v>
      </c>
      <c r="B25" s="338" t="s">
        <v>26</v>
      </c>
      <c r="C25" s="30"/>
      <c r="D25" s="30"/>
      <c r="E25" s="30">
        <v>-3.5319999999999997E-2</v>
      </c>
      <c r="F25" s="59">
        <v>95.571259999999995</v>
      </c>
      <c r="G25" s="25" t="e">
        <f t="shared" si="0"/>
        <v>#DIV/0!</v>
      </c>
      <c r="H25" s="26">
        <f t="shared" si="1"/>
        <v>-3.5319999999999997E-2</v>
      </c>
    </row>
    <row r="26" spans="1:8" ht="24" hidden="1" x14ac:dyDescent="0.2">
      <c r="A26" s="171" t="s">
        <v>239</v>
      </c>
      <c r="B26" s="98" t="s">
        <v>27</v>
      </c>
      <c r="C26" s="30"/>
      <c r="D26" s="30"/>
      <c r="E26" s="30"/>
      <c r="F26" s="31"/>
      <c r="G26" s="25"/>
      <c r="H26" s="26"/>
    </row>
    <row r="27" spans="1:8" x14ac:dyDescent="0.2">
      <c r="A27" s="154" t="s">
        <v>240</v>
      </c>
      <c r="B27" s="339" t="s">
        <v>220</v>
      </c>
      <c r="C27" s="60"/>
      <c r="D27" s="60">
        <v>5341.42</v>
      </c>
      <c r="E27" s="60">
        <v>1.268</v>
      </c>
      <c r="F27" s="61">
        <v>525.06217000000004</v>
      </c>
      <c r="G27" s="25">
        <f t="shared" si="0"/>
        <v>2.3739005732558008E-2</v>
      </c>
      <c r="H27" s="26">
        <f t="shared" si="1"/>
        <v>-5340.152</v>
      </c>
    </row>
    <row r="28" spans="1:8" ht="12.75" thickBot="1" x14ac:dyDescent="0.25">
      <c r="A28" s="147" t="s">
        <v>241</v>
      </c>
      <c r="B28" s="340" t="s">
        <v>28</v>
      </c>
      <c r="C28" s="30"/>
      <c r="D28" s="30">
        <v>577</v>
      </c>
      <c r="E28" s="30">
        <v>18.137840000000001</v>
      </c>
      <c r="F28" s="31">
        <v>33.427030000000002</v>
      </c>
      <c r="G28" s="63">
        <f t="shared" ref="G28:G40" si="2">E28/D28*100</f>
        <v>3.1434731369150781</v>
      </c>
      <c r="H28" s="26">
        <f t="shared" si="1"/>
        <v>-558.86216000000002</v>
      </c>
    </row>
    <row r="29" spans="1:8" ht="12.75" thickBot="1" x14ac:dyDescent="0.25">
      <c r="A29" s="285" t="s">
        <v>242</v>
      </c>
      <c r="B29" s="64" t="s">
        <v>29</v>
      </c>
      <c r="C29" s="11">
        <f>C30+C31</f>
        <v>0</v>
      </c>
      <c r="D29" s="249">
        <f>D30+D31</f>
        <v>10233.77684</v>
      </c>
      <c r="E29" s="65">
        <f>E30+E31</f>
        <v>210.82562000000001</v>
      </c>
      <c r="F29" s="11">
        <f>F30+F31</f>
        <v>117.89005999999999</v>
      </c>
      <c r="G29" s="12">
        <f t="shared" si="2"/>
        <v>2.0600959283767222</v>
      </c>
      <c r="H29" s="52">
        <f t="shared" si="1"/>
        <v>-10022.951220000001</v>
      </c>
    </row>
    <row r="30" spans="1:8" x14ac:dyDescent="0.2">
      <c r="A30" s="286" t="s">
        <v>243</v>
      </c>
      <c r="B30" s="54" t="s">
        <v>30</v>
      </c>
      <c r="C30" s="27"/>
      <c r="D30" s="27">
        <v>1075</v>
      </c>
      <c r="E30" s="20">
        <v>31.184940000000001</v>
      </c>
      <c r="F30" s="66">
        <v>22.325869999999998</v>
      </c>
      <c r="G30" s="41">
        <f t="shared" si="2"/>
        <v>2.9009246511627911</v>
      </c>
      <c r="H30" s="22">
        <f t="shared" si="1"/>
        <v>-1043.8150599999999</v>
      </c>
    </row>
    <row r="31" spans="1:8" ht="12.75" thickBot="1" x14ac:dyDescent="0.25">
      <c r="A31" s="167" t="s">
        <v>244</v>
      </c>
      <c r="B31" s="67" t="s">
        <v>31</v>
      </c>
      <c r="C31" s="30"/>
      <c r="D31" s="30">
        <v>9158.7768400000004</v>
      </c>
      <c r="E31" s="68">
        <v>179.64068</v>
      </c>
      <c r="F31" s="59">
        <v>95.564189999999996</v>
      </c>
      <c r="G31" s="69">
        <f t="shared" si="2"/>
        <v>1.9614047065262918</v>
      </c>
      <c r="H31" s="33">
        <f t="shared" si="1"/>
        <v>-8979.13616</v>
      </c>
    </row>
    <row r="32" spans="1:8" ht="12.75" thickBot="1" x14ac:dyDescent="0.25">
      <c r="A32" s="293" t="s">
        <v>245</v>
      </c>
      <c r="B32" s="70" t="s">
        <v>32</v>
      </c>
      <c r="C32" s="11" t="e">
        <f>C33+C35+C36+#REF!</f>
        <v>#REF!</v>
      </c>
      <c r="D32" s="11">
        <f>D33+D35+D36</f>
        <v>1727.6237799999999</v>
      </c>
      <c r="E32" s="11">
        <f t="shared" ref="E32:F32" si="3">E33+E35+E36</f>
        <v>101.73225000000001</v>
      </c>
      <c r="F32" s="11">
        <f t="shared" si="3"/>
        <v>74.539990000000003</v>
      </c>
      <c r="G32" s="71">
        <f t="shared" si="2"/>
        <v>5.888565043947243</v>
      </c>
      <c r="H32" s="52">
        <f t="shared" si="1"/>
        <v>-1625.8915299999999</v>
      </c>
    </row>
    <row r="33" spans="1:9" x14ac:dyDescent="0.2">
      <c r="A33" s="286" t="s">
        <v>246</v>
      </c>
      <c r="B33" s="19" t="s">
        <v>33</v>
      </c>
      <c r="C33" s="27">
        <f>C34</f>
        <v>0</v>
      </c>
      <c r="D33" s="27">
        <f>D34</f>
        <v>1639</v>
      </c>
      <c r="E33" s="27">
        <f>E34</f>
        <v>98.502250000000004</v>
      </c>
      <c r="F33" s="28">
        <f>F34</f>
        <v>67.624989999999997</v>
      </c>
      <c r="G33" s="46">
        <f t="shared" si="2"/>
        <v>6.0098993288590608</v>
      </c>
      <c r="H33" s="22">
        <f t="shared" si="1"/>
        <v>-1540.49775</v>
      </c>
    </row>
    <row r="34" spans="1:9" s="45" customFormat="1" x14ac:dyDescent="0.2">
      <c r="A34" s="294" t="s">
        <v>247</v>
      </c>
      <c r="B34" s="287" t="s">
        <v>34</v>
      </c>
      <c r="C34" s="269"/>
      <c r="D34" s="269">
        <v>1639</v>
      </c>
      <c r="E34" s="47">
        <v>98.502250000000004</v>
      </c>
      <c r="F34" s="48">
        <v>67.624989999999997</v>
      </c>
      <c r="G34" s="288">
        <f t="shared" si="2"/>
        <v>6.0098993288590608</v>
      </c>
      <c r="H34" s="44">
        <f t="shared" si="1"/>
        <v>-1540.49775</v>
      </c>
    </row>
    <row r="35" spans="1:9" x14ac:dyDescent="0.2">
      <c r="A35" s="167" t="s">
        <v>248</v>
      </c>
      <c r="B35" s="67" t="s">
        <v>35</v>
      </c>
      <c r="C35" s="30"/>
      <c r="D35" s="30">
        <v>82.623779999999996</v>
      </c>
      <c r="E35" s="60">
        <v>3.23</v>
      </c>
      <c r="F35" s="61">
        <v>1.64</v>
      </c>
      <c r="G35" s="46">
        <f t="shared" si="2"/>
        <v>3.9092861643463905</v>
      </c>
      <c r="H35" s="26">
        <f t="shared" si="1"/>
        <v>-79.393779999999992</v>
      </c>
    </row>
    <row r="36" spans="1:9" ht="13.5" customHeight="1" thickBot="1" x14ac:dyDescent="0.25">
      <c r="A36" s="137" t="s">
        <v>249</v>
      </c>
      <c r="B36" s="289" t="s">
        <v>250</v>
      </c>
      <c r="C36" s="30"/>
      <c r="D36" s="30">
        <v>6</v>
      </c>
      <c r="E36" s="30"/>
      <c r="F36" s="31">
        <v>5.2750000000000004</v>
      </c>
      <c r="G36" s="29">
        <f t="shared" si="2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0</v>
      </c>
      <c r="D37" s="76">
        <f>D38+D46+D47+D45</f>
        <v>24007.510280000002</v>
      </c>
      <c r="E37" s="77">
        <f>E38+E46+E47</f>
        <v>894.44812999999999</v>
      </c>
      <c r="F37" s="76">
        <f>F38+F46+F47+F45</f>
        <v>471.18060999999994</v>
      </c>
      <c r="G37" s="12">
        <f t="shared" si="2"/>
        <v>3.7257013308253804</v>
      </c>
      <c r="H37" s="13">
        <f t="shared" si="1"/>
        <v>-23113.062150000002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0</v>
      </c>
      <c r="D38" s="79">
        <f>D39+D41+D43</f>
        <v>22860.576280000001</v>
      </c>
      <c r="E38" s="79">
        <f>E39+E41+E43+E45</f>
        <v>687.51620000000003</v>
      </c>
      <c r="F38" s="39">
        <f>F39+F41+F43</f>
        <v>361.97272999999996</v>
      </c>
      <c r="G38" s="21">
        <f t="shared" si="2"/>
        <v>3.0074316219293484</v>
      </c>
      <c r="H38" s="80">
        <f t="shared" si="1"/>
        <v>-22173.060080000003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0</v>
      </c>
      <c r="D39" s="24">
        <f>D40</f>
        <v>10328.700000000001</v>
      </c>
      <c r="E39" s="23">
        <f>E40</f>
        <v>314.07589000000002</v>
      </c>
      <c r="F39" s="23">
        <f>F40</f>
        <v>186.13086999999999</v>
      </c>
      <c r="G39" s="25">
        <f t="shared" si="2"/>
        <v>3.0408075556459186</v>
      </c>
      <c r="H39" s="26">
        <f t="shared" si="1"/>
        <v>-10014.624110000001</v>
      </c>
    </row>
    <row r="40" spans="1:9" s="81" customFormat="1" ht="24" x14ac:dyDescent="0.2">
      <c r="A40" s="296" t="s">
        <v>254</v>
      </c>
      <c r="B40" s="83" t="s">
        <v>38</v>
      </c>
      <c r="C40" s="84"/>
      <c r="D40" s="302">
        <v>10328.700000000001</v>
      </c>
      <c r="E40" s="47">
        <v>314.07589000000002</v>
      </c>
      <c r="F40" s="47">
        <v>186.13086999999999</v>
      </c>
      <c r="G40" s="303">
        <f t="shared" si="2"/>
        <v>3.0408075556459186</v>
      </c>
      <c r="H40" s="304">
        <f t="shared" si="1"/>
        <v>-10014.624110000001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0</v>
      </c>
      <c r="D41" s="24">
        <f>D42</f>
        <v>12143.262280000001</v>
      </c>
      <c r="E41" s="23">
        <f>E42</f>
        <v>361.88263000000001</v>
      </c>
      <c r="F41" s="68">
        <f>F42</f>
        <v>156.50642999999999</v>
      </c>
      <c r="G41" s="85">
        <f>G42</f>
        <v>2.9801104650108901</v>
      </c>
      <c r="H41" s="23">
        <f>E41-D41</f>
        <v>-11781.379650000001</v>
      </c>
    </row>
    <row r="42" spans="1:9" s="81" customFormat="1" ht="24" x14ac:dyDescent="0.2">
      <c r="A42" s="298" t="s">
        <v>256</v>
      </c>
      <c r="B42" s="343" t="s">
        <v>39</v>
      </c>
      <c r="C42" s="24"/>
      <c r="D42" s="43">
        <v>12143.262280000001</v>
      </c>
      <c r="E42" s="42">
        <v>361.88263000000001</v>
      </c>
      <c r="F42" s="42">
        <v>156.50642999999999</v>
      </c>
      <c r="G42" s="305">
        <f>E42/D42*100</f>
        <v>2.9801104650108901</v>
      </c>
      <c r="H42" s="42">
        <f>E42-D42</f>
        <v>-11781.379650000001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0</v>
      </c>
      <c r="D43" s="24">
        <f>D44</f>
        <v>388.61399999999998</v>
      </c>
      <c r="E43" s="23">
        <f>E44</f>
        <v>11.55768</v>
      </c>
      <c r="F43" s="23">
        <f>F44</f>
        <v>19.335429999999999</v>
      </c>
      <c r="G43" s="85">
        <f>G44</f>
        <v>2.9740771047877845</v>
      </c>
      <c r="H43" s="68">
        <f>E43-D43</f>
        <v>-377.05631999999997</v>
      </c>
      <c r="I43" s="86"/>
    </row>
    <row r="44" spans="1:9" s="87" customFormat="1" ht="36" x14ac:dyDescent="0.2">
      <c r="A44" s="296" t="s">
        <v>258</v>
      </c>
      <c r="B44" s="343" t="s">
        <v>41</v>
      </c>
      <c r="C44" s="59"/>
      <c r="D44" s="48">
        <v>388.61399999999998</v>
      </c>
      <c r="E44" s="42">
        <v>11.55768</v>
      </c>
      <c r="F44" s="47">
        <v>19.335429999999999</v>
      </c>
      <c r="G44" s="305">
        <f>E44/D44*100</f>
        <v>2.9740771047877845</v>
      </c>
      <c r="H44" s="42">
        <f>H43</f>
        <v>-377.05631999999997</v>
      </c>
    </row>
    <row r="45" spans="1:9" s="45" customFormat="1" ht="24" x14ac:dyDescent="0.2">
      <c r="A45" s="168" t="s">
        <v>259</v>
      </c>
      <c r="B45" s="341" t="s">
        <v>42</v>
      </c>
      <c r="C45" s="68"/>
      <c r="D45" s="68">
        <v>182.934</v>
      </c>
      <c r="E45" s="68">
        <v>0</v>
      </c>
      <c r="F45" s="68"/>
      <c r="G45" s="63">
        <f t="shared" ref="G45:G52" si="4">E45/D45*100</f>
        <v>0</v>
      </c>
      <c r="H45" s="88">
        <f t="shared" ref="H45:H124" si="5">E45-D45</f>
        <v>-182.934</v>
      </c>
    </row>
    <row r="46" spans="1:9" s="45" customFormat="1" ht="24.75" thickBot="1" x14ac:dyDescent="0.25">
      <c r="A46" s="299" t="s">
        <v>260</v>
      </c>
      <c r="B46" s="341" t="s">
        <v>43</v>
      </c>
      <c r="C46" s="89"/>
      <c r="D46" s="89">
        <v>587.78</v>
      </c>
      <c r="E46" s="89">
        <v>150.23649</v>
      </c>
      <c r="F46" s="89">
        <v>88.159599999999998</v>
      </c>
      <c r="G46" s="63">
        <f t="shared" si="4"/>
        <v>25.559986729728813</v>
      </c>
      <c r="H46" s="88">
        <f t="shared" si="5"/>
        <v>-437.54350999999997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0</v>
      </c>
      <c r="D47" s="11">
        <f>D48+D49</f>
        <v>376.22</v>
      </c>
      <c r="E47" s="11">
        <f t="shared" ref="E47:F47" si="6">E48+E49</f>
        <v>56.695439999999998</v>
      </c>
      <c r="F47" s="11">
        <f t="shared" si="6"/>
        <v>21.048279999999998</v>
      </c>
      <c r="G47" s="12">
        <f t="shared" si="4"/>
        <v>15.069757057041091</v>
      </c>
      <c r="H47" s="13">
        <f t="shared" si="5"/>
        <v>-319.52456000000001</v>
      </c>
    </row>
    <row r="48" spans="1:9" s="45" customFormat="1" x14ac:dyDescent="0.2">
      <c r="A48" s="300" t="s">
        <v>262</v>
      </c>
      <c r="B48" s="91" t="s">
        <v>45</v>
      </c>
      <c r="C48" s="20"/>
      <c r="D48" s="20">
        <v>365.22</v>
      </c>
      <c r="E48" s="92">
        <v>56.695439999999998</v>
      </c>
      <c r="F48" s="93">
        <v>21.048279999999998</v>
      </c>
      <c r="G48" s="29">
        <f t="shared" si="4"/>
        <v>15.523640545424675</v>
      </c>
      <c r="H48" s="74">
        <f t="shared" si="5"/>
        <v>-308.52456000000001</v>
      </c>
    </row>
    <row r="49" spans="1:9" s="45" customFormat="1" ht="48.75" thickBot="1" x14ac:dyDescent="0.25">
      <c r="A49" s="301" t="s">
        <v>263</v>
      </c>
      <c r="B49" s="94" t="s">
        <v>46</v>
      </c>
      <c r="C49" s="89"/>
      <c r="D49" s="89">
        <v>11</v>
      </c>
      <c r="E49" s="90">
        <v>0</v>
      </c>
      <c r="F49" s="95"/>
      <c r="G49" s="32">
        <f t="shared" si="4"/>
        <v>0</v>
      </c>
      <c r="H49" s="96">
        <f t="shared" si="5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76" t="e">
        <f>C51</f>
        <v>#REF!</v>
      </c>
      <c r="D50" s="250">
        <f>D51</f>
        <v>76.8</v>
      </c>
      <c r="E50" s="76">
        <f>+E51</f>
        <v>0</v>
      </c>
      <c r="F50" s="76">
        <f>+F51</f>
        <v>4.0400000000000002E-3</v>
      </c>
      <c r="G50" s="38">
        <f t="shared" si="4"/>
        <v>0</v>
      </c>
      <c r="H50" s="97">
        <f t="shared" si="5"/>
        <v>-76.8</v>
      </c>
    </row>
    <row r="51" spans="1:9" s="45" customFormat="1" x14ac:dyDescent="0.2">
      <c r="A51" s="217" t="s">
        <v>265</v>
      </c>
      <c r="B51" s="306" t="s">
        <v>48</v>
      </c>
      <c r="C51" s="27" t="e">
        <f>C52+#REF!+C53+C54</f>
        <v>#REF!</v>
      </c>
      <c r="D51" s="27">
        <f>D52+D53+D54</f>
        <v>76.8</v>
      </c>
      <c r="E51" s="27">
        <f t="shared" ref="E51:F51" si="7">E52+E53+E54</f>
        <v>0</v>
      </c>
      <c r="F51" s="27">
        <f t="shared" si="7"/>
        <v>4.0400000000000002E-3</v>
      </c>
      <c r="G51" s="41">
        <f t="shared" si="4"/>
        <v>0</v>
      </c>
      <c r="H51" s="22">
        <f t="shared" si="5"/>
        <v>-76.8</v>
      </c>
    </row>
    <row r="52" spans="1:9" s="45" customFormat="1" x14ac:dyDescent="0.2">
      <c r="A52" s="307" t="s">
        <v>266</v>
      </c>
      <c r="B52" s="308" t="s">
        <v>49</v>
      </c>
      <c r="C52" s="23"/>
      <c r="D52" s="42">
        <v>75.599999999999994</v>
      </c>
      <c r="E52" s="42"/>
      <c r="F52" s="43"/>
      <c r="G52" s="62">
        <f t="shared" si="4"/>
        <v>0</v>
      </c>
      <c r="H52" s="344">
        <f t="shared" si="5"/>
        <v>-75.599999999999994</v>
      </c>
    </row>
    <row r="53" spans="1:9" s="45" customFormat="1" x14ac:dyDescent="0.2">
      <c r="A53" s="307" t="s">
        <v>272</v>
      </c>
      <c r="B53" s="309" t="s">
        <v>50</v>
      </c>
      <c r="C53" s="23"/>
      <c r="D53" s="42">
        <v>1.2</v>
      </c>
      <c r="E53" s="42"/>
      <c r="F53" s="43">
        <v>4.0400000000000002E-3</v>
      </c>
      <c r="G53" s="62">
        <f t="shared" ref="G53:G64" si="8">E53/D53*100</f>
        <v>0</v>
      </c>
      <c r="H53" s="44">
        <f t="shared" si="5"/>
        <v>-1.2</v>
      </c>
    </row>
    <row r="54" spans="1:9" s="45" customFormat="1" ht="24.75" thickBot="1" x14ac:dyDescent="0.25">
      <c r="A54" s="310" t="s">
        <v>267</v>
      </c>
      <c r="B54" s="142" t="s">
        <v>51</v>
      </c>
      <c r="C54" s="23"/>
      <c r="D54" s="42"/>
      <c r="E54" s="42"/>
      <c r="F54" s="43"/>
      <c r="G54" s="271"/>
      <c r="H54" s="345">
        <f t="shared" si="5"/>
        <v>0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0</v>
      </c>
      <c r="E55" s="36">
        <f>E56</f>
        <v>24.394870000000001</v>
      </c>
      <c r="F55" s="36">
        <f>F56</f>
        <v>0</v>
      </c>
      <c r="G55" s="38" t="e">
        <f>E55/D55*100</f>
        <v>#DIV/0!</v>
      </c>
      <c r="H55" s="97">
        <f t="shared" si="5"/>
        <v>24.394870000000001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0</v>
      </c>
      <c r="E56" s="39">
        <f>E58+E57</f>
        <v>24.394870000000001</v>
      </c>
      <c r="F56" s="39">
        <f>F58+F57</f>
        <v>0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/>
      <c r="E57" s="20">
        <v>24.394870000000001</v>
      </c>
      <c r="F57" s="66"/>
      <c r="G57" s="25" t="e">
        <f t="shared" si="8"/>
        <v>#DIV/0!</v>
      </c>
      <c r="H57" s="26">
        <f t="shared" si="5"/>
        <v>24.394870000000001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/>
      <c r="G58" s="25" t="e">
        <f t="shared" si="8"/>
        <v>#DIV/0!</v>
      </c>
      <c r="H58" s="26">
        <f t="shared" si="5"/>
        <v>0</v>
      </c>
    </row>
    <row r="59" spans="1:9" s="45" customFormat="1" ht="12" customHeight="1" thickBot="1" x14ac:dyDescent="0.25">
      <c r="A59" s="293" t="s">
        <v>273</v>
      </c>
      <c r="B59" s="106" t="s">
        <v>56</v>
      </c>
      <c r="C59" s="35">
        <f>C60+C62+C63</f>
        <v>0</v>
      </c>
      <c r="D59" s="35">
        <f>D60+D61+D63</f>
        <v>125</v>
      </c>
      <c r="E59" s="35">
        <f t="shared" ref="E59:F59" si="9">E60+E61+E63</f>
        <v>46.015039999999999</v>
      </c>
      <c r="F59" s="35">
        <f t="shared" si="9"/>
        <v>0</v>
      </c>
      <c r="G59" s="12">
        <f t="shared" si="8"/>
        <v>36.812032000000002</v>
      </c>
      <c r="H59" s="13">
        <f t="shared" si="5"/>
        <v>-78.984960000000001</v>
      </c>
    </row>
    <row r="60" spans="1:9" s="45" customFormat="1" ht="48" hidden="1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8"/>
        <v>#DIV/0!</v>
      </c>
      <c r="H60" s="22">
        <f t="shared" si="5"/>
        <v>0</v>
      </c>
    </row>
    <row r="61" spans="1:9" s="45" customFormat="1" ht="24" x14ac:dyDescent="0.2">
      <c r="A61" s="346" t="s">
        <v>297</v>
      </c>
      <c r="B61" s="347" t="s">
        <v>298</v>
      </c>
      <c r="C61" s="61"/>
      <c r="D61" s="61">
        <f>D62</f>
        <v>125</v>
      </c>
      <c r="E61" s="61">
        <f t="shared" ref="E61:F61" si="10">E62</f>
        <v>46.015039999999999</v>
      </c>
      <c r="F61" s="61">
        <f t="shared" si="10"/>
        <v>0</v>
      </c>
      <c r="G61" s="46">
        <f t="shared" ref="G61" si="11">E61/D61*100</f>
        <v>36.812032000000002</v>
      </c>
      <c r="H61" s="99">
        <f t="shared" ref="H61" si="12">E61-D61</f>
        <v>-78.984960000000001</v>
      </c>
    </row>
    <row r="62" spans="1:9" ht="36" customHeight="1" thickBot="1" x14ac:dyDescent="0.25">
      <c r="A62" s="157" t="s">
        <v>275</v>
      </c>
      <c r="B62" s="110" t="s">
        <v>58</v>
      </c>
      <c r="C62" s="111"/>
      <c r="D62" s="315">
        <v>125</v>
      </c>
      <c r="E62" s="27">
        <v>46.015039999999999</v>
      </c>
      <c r="F62" s="28"/>
      <c r="G62" s="46">
        <f t="shared" si="8"/>
        <v>36.812032000000002</v>
      </c>
      <c r="H62" s="99">
        <f t="shared" si="5"/>
        <v>-78.984960000000001</v>
      </c>
    </row>
    <row r="63" spans="1:9" s="86" customFormat="1" ht="24.75" hidden="1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8"/>
        <v>#DIV/0!</v>
      </c>
      <c r="H63" s="99">
        <f t="shared" si="5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 t="e">
        <f>C65+C67+C69+C71+C75+C77+#REF!+C81+C83+C92+C73+C95</f>
        <v>#REF!</v>
      </c>
      <c r="D64" s="77">
        <f>D65+D67+D69+D71+D75+D77+D81+D83+D92+D73+D95+D85+D87+D89</f>
        <v>196</v>
      </c>
      <c r="E64" s="77">
        <f>E65+E67+E69+E71+E75+E77+E81+E83+E92+E73+E95+E85+E87+E89+E79</f>
        <v>17.54616</v>
      </c>
      <c r="F64" s="77">
        <f t="shared" ref="F64" si="13">F65+F67+F69+F71+F75+F77+F81+F83+F92+F73+F95+F85+F87+F89</f>
        <v>134.21078</v>
      </c>
      <c r="G64" s="114">
        <f t="shared" si="8"/>
        <v>8.9521224489795923</v>
      </c>
      <c r="H64" s="115">
        <f>E64-D64</f>
        <v>-178.45384000000001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0</v>
      </c>
      <c r="D65" s="79">
        <f>D66</f>
        <v>8</v>
      </c>
      <c r="E65" s="79">
        <f t="shared" ref="E65:F65" si="14">E66</f>
        <v>0.1</v>
      </c>
      <c r="F65" s="79">
        <f t="shared" si="14"/>
        <v>0</v>
      </c>
      <c r="G65" s="103">
        <f>E65/D65*100</f>
        <v>1.25</v>
      </c>
      <c r="H65" s="39">
        <f t="shared" si="5"/>
        <v>-7.9</v>
      </c>
    </row>
    <row r="66" spans="1:8" ht="48" x14ac:dyDescent="0.2">
      <c r="A66" s="118" t="s">
        <v>63</v>
      </c>
      <c r="B66" s="119" t="s">
        <v>64</v>
      </c>
      <c r="C66" s="79"/>
      <c r="D66" s="124">
        <v>8</v>
      </c>
      <c r="E66" s="125">
        <v>0.1</v>
      </c>
      <c r="F66" s="316"/>
      <c r="G66" s="317"/>
      <c r="H66" s="42"/>
    </row>
    <row r="67" spans="1:8" ht="36.75" customHeight="1" x14ac:dyDescent="0.2">
      <c r="A67" s="116" t="s">
        <v>65</v>
      </c>
      <c r="B67" s="120" t="s">
        <v>66</v>
      </c>
      <c r="C67" s="79">
        <f>C68</f>
        <v>0</v>
      </c>
      <c r="D67" s="79">
        <f>D68</f>
        <v>31</v>
      </c>
      <c r="E67" s="79">
        <f t="shared" ref="E67:F67" si="15">E68</f>
        <v>4.5025000000000004</v>
      </c>
      <c r="F67" s="79">
        <f t="shared" si="15"/>
        <v>2.5</v>
      </c>
      <c r="G67" s="103">
        <f t="shared" ref="G67:G71" si="16">E67/D67*100</f>
        <v>14.5241935483871</v>
      </c>
      <c r="H67" s="23">
        <f t="shared" si="5"/>
        <v>-26.497499999999999</v>
      </c>
    </row>
    <row r="68" spans="1:8" ht="60" x14ac:dyDescent="0.2">
      <c r="A68" s="118" t="s">
        <v>67</v>
      </c>
      <c r="B68" s="121" t="s">
        <v>68</v>
      </c>
      <c r="C68" s="79"/>
      <c r="D68" s="124">
        <v>31</v>
      </c>
      <c r="E68" s="125">
        <v>4.5025000000000004</v>
      </c>
      <c r="F68" s="43">
        <v>2.5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0</v>
      </c>
      <c r="D69" s="79">
        <f>D70</f>
        <v>4</v>
      </c>
      <c r="E69" s="79">
        <f>E70</f>
        <v>0.27476</v>
      </c>
      <c r="F69" s="79">
        <f>F70</f>
        <v>0</v>
      </c>
      <c r="G69" s="122">
        <f t="shared" si="16"/>
        <v>6.8689999999999998</v>
      </c>
      <c r="H69" s="123">
        <f t="shared" si="5"/>
        <v>-3.7252399999999999</v>
      </c>
    </row>
    <row r="70" spans="1:8" ht="48" x14ac:dyDescent="0.2">
      <c r="A70" s="118" t="s">
        <v>71</v>
      </c>
      <c r="B70" s="121" t="s">
        <v>72</v>
      </c>
      <c r="C70" s="79"/>
      <c r="D70" s="124">
        <v>4</v>
      </c>
      <c r="E70" s="125">
        <v>0.27476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0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6"/>
        <v>0</v>
      </c>
      <c r="H71" s="123">
        <f t="shared" si="5"/>
        <v>-37</v>
      </c>
    </row>
    <row r="72" spans="1:8" ht="48" x14ac:dyDescent="0.2">
      <c r="A72" s="118" t="s">
        <v>280</v>
      </c>
      <c r="B72" s="319" t="s">
        <v>281</v>
      </c>
      <c r="C72" s="79"/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0</v>
      </c>
      <c r="D73" s="79">
        <f>D74</f>
        <v>5</v>
      </c>
      <c r="E73" s="79">
        <f t="shared" ref="E73:F73" si="17">E74</f>
        <v>3</v>
      </c>
      <c r="F73" s="79">
        <f t="shared" si="17"/>
        <v>0</v>
      </c>
      <c r="G73" s="122">
        <f t="shared" ref="G73" si="18">E73/D73*100</f>
        <v>60</v>
      </c>
      <c r="H73" s="23">
        <f t="shared" ref="H73" si="19">E73-D73</f>
        <v>-2</v>
      </c>
    </row>
    <row r="74" spans="1:8" ht="48" x14ac:dyDescent="0.2">
      <c r="A74" s="118" t="s">
        <v>75</v>
      </c>
      <c r="B74" s="121" t="s">
        <v>76</v>
      </c>
      <c r="C74" s="124"/>
      <c r="D74" s="124">
        <v>5</v>
      </c>
      <c r="E74" s="125">
        <v>3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5.0000000000000002E-5</v>
      </c>
      <c r="F75" s="79">
        <f>F76</f>
        <v>6.9995000000000003</v>
      </c>
      <c r="G75" s="122" t="e">
        <f>E75/D75*100</f>
        <v>#DIV/0!</v>
      </c>
      <c r="H75" s="23">
        <f>E75-D75</f>
        <v>5.0000000000000002E-5</v>
      </c>
    </row>
    <row r="76" spans="1:8" ht="48" x14ac:dyDescent="0.2">
      <c r="A76" s="118" t="s">
        <v>79</v>
      </c>
      <c r="B76" s="121" t="s">
        <v>80</v>
      </c>
      <c r="C76" s="79"/>
      <c r="D76" s="124"/>
      <c r="E76" s="125">
        <v>5.0000000000000002E-5</v>
      </c>
      <c r="F76" s="43">
        <v>6.9995000000000003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0</v>
      </c>
      <c r="D77" s="79">
        <f>D78</f>
        <v>2</v>
      </c>
      <c r="E77" s="79">
        <f>E78</f>
        <v>0.15</v>
      </c>
      <c r="F77" s="79">
        <f>F78</f>
        <v>0.15</v>
      </c>
      <c r="G77" s="122">
        <f t="shared" ref="G77:G94" si="20">E77/D77*100</f>
        <v>7.5</v>
      </c>
      <c r="H77" s="23">
        <f t="shared" ref="H77:H85" si="21">E77-D77</f>
        <v>-1.85</v>
      </c>
    </row>
    <row r="78" spans="1:8" ht="60" x14ac:dyDescent="0.2">
      <c r="A78" s="118" t="s">
        <v>83</v>
      </c>
      <c r="B78" s="121" t="s">
        <v>84</v>
      </c>
      <c r="C78" s="79"/>
      <c r="D78" s="124">
        <v>2</v>
      </c>
      <c r="E78" s="125">
        <v>0.15</v>
      </c>
      <c r="F78" s="43">
        <v>0.15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/>
      <c r="D79" s="79">
        <f>D80</f>
        <v>0</v>
      </c>
      <c r="E79" s="79">
        <f t="shared" ref="E79:F79" si="22">E80</f>
        <v>0.25001000000000001</v>
      </c>
      <c r="F79" s="79">
        <f t="shared" si="22"/>
        <v>0</v>
      </c>
      <c r="G79" s="122" t="e">
        <f t="shared" ref="G79" si="23">E79/D79*100</f>
        <v>#DIV/0!</v>
      </c>
      <c r="H79" s="23">
        <f t="shared" ref="H79" si="24">E79-D79</f>
        <v>0.25001000000000001</v>
      </c>
    </row>
    <row r="80" spans="1:8" ht="48" x14ac:dyDescent="0.2">
      <c r="A80" s="118" t="s">
        <v>301</v>
      </c>
      <c r="B80" s="348" t="s">
        <v>302</v>
      </c>
      <c r="C80" s="79"/>
      <c r="D80" s="124"/>
      <c r="E80" s="125">
        <v>0.25001000000000001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0</v>
      </c>
      <c r="D81" s="79">
        <f>D82</f>
        <v>74</v>
      </c>
      <c r="E81" s="79">
        <f>E82</f>
        <v>2.3000000000000001E-4</v>
      </c>
      <c r="F81" s="79">
        <f>F82</f>
        <v>0</v>
      </c>
      <c r="G81" s="122">
        <f t="shared" si="20"/>
        <v>3.1081081081081081E-4</v>
      </c>
      <c r="H81" s="23">
        <f t="shared" si="21"/>
        <v>-73.999769999999998</v>
      </c>
    </row>
    <row r="82" spans="1:9" ht="48" x14ac:dyDescent="0.2">
      <c r="A82" s="118" t="s">
        <v>87</v>
      </c>
      <c r="B82" s="121" t="s">
        <v>88</v>
      </c>
      <c r="C82" s="79"/>
      <c r="D82" s="124">
        <v>74</v>
      </c>
      <c r="E82" s="125">
        <v>2.3000000000000001E-4</v>
      </c>
      <c r="F82" s="43"/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0</v>
      </c>
      <c r="D83" s="79">
        <f>D84</f>
        <v>35</v>
      </c>
      <c r="E83" s="79">
        <f t="shared" ref="E83:F83" si="25">E84</f>
        <v>8.3653700000000004</v>
      </c>
      <c r="F83" s="79">
        <f t="shared" si="25"/>
        <v>3.2059799999999998</v>
      </c>
      <c r="G83" s="122">
        <f t="shared" si="20"/>
        <v>23.901057142857145</v>
      </c>
      <c r="H83" s="23">
        <f t="shared" si="21"/>
        <v>-26.634630000000001</v>
      </c>
    </row>
    <row r="84" spans="1:9" ht="48" x14ac:dyDescent="0.2">
      <c r="A84" s="128" t="s">
        <v>91</v>
      </c>
      <c r="B84" s="129" t="s">
        <v>92</v>
      </c>
      <c r="C84" s="79"/>
      <c r="D84" s="124">
        <v>35</v>
      </c>
      <c r="E84" s="125">
        <v>8.3653700000000004</v>
      </c>
      <c r="F84" s="43">
        <v>3.2059799999999998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/>
      <c r="D85" s="79">
        <f>D86</f>
        <v>0</v>
      </c>
      <c r="E85" s="79">
        <f>E86</f>
        <v>0</v>
      </c>
      <c r="F85" s="79">
        <f>F86</f>
        <v>0</v>
      </c>
      <c r="G85" s="122" t="e">
        <f t="shared" si="20"/>
        <v>#DIV/0!</v>
      </c>
      <c r="H85" s="23">
        <f t="shared" si="21"/>
        <v>0</v>
      </c>
    </row>
    <row r="86" spans="1:9" ht="72" hidden="1" x14ac:dyDescent="0.2">
      <c r="A86" s="132" t="s">
        <v>95</v>
      </c>
      <c r="B86" s="133" t="s">
        <v>96</v>
      </c>
      <c r="C86" s="79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/>
      <c r="D87" s="79">
        <f>D88</f>
        <v>0</v>
      </c>
      <c r="E87" s="39">
        <f>E88</f>
        <v>0.27818999999999999</v>
      </c>
      <c r="F87" s="39">
        <f>F88</f>
        <v>0</v>
      </c>
      <c r="G87" s="122" t="e">
        <f t="shared" si="20"/>
        <v>#DIV/0!</v>
      </c>
      <c r="H87" s="23">
        <f t="shared" ref="H87:H95" si="26">E87-D87</f>
        <v>0.27818999999999999</v>
      </c>
    </row>
    <row r="88" spans="1:9" ht="35.25" customHeight="1" x14ac:dyDescent="0.2">
      <c r="A88" s="132" t="s">
        <v>99</v>
      </c>
      <c r="B88" s="133" t="s">
        <v>100</v>
      </c>
      <c r="C88" s="124"/>
      <c r="D88" s="124"/>
      <c r="E88" s="125">
        <v>0.27818999999999999</v>
      </c>
      <c r="F88" s="43"/>
      <c r="G88" s="122"/>
      <c r="H88" s="42"/>
      <c r="I88" s="45"/>
    </row>
    <row r="89" spans="1:9" ht="24.75" hidden="1" customHeight="1" x14ac:dyDescent="0.2">
      <c r="A89" s="130" t="s">
        <v>101</v>
      </c>
      <c r="B89" s="131" t="s">
        <v>102</v>
      </c>
      <c r="C89" s="134"/>
      <c r="D89" s="23">
        <f>D90+D91</f>
        <v>0</v>
      </c>
      <c r="E89" s="23">
        <f>E90+E91</f>
        <v>0</v>
      </c>
      <c r="F89" s="23">
        <f>F90+F91</f>
        <v>0</v>
      </c>
      <c r="G89" s="122" t="e">
        <f t="shared" si="20"/>
        <v>#DIV/0!</v>
      </c>
      <c r="H89" s="23">
        <f>E89-D89</f>
        <v>0</v>
      </c>
      <c r="I89" s="45"/>
    </row>
    <row r="90" spans="1:9" ht="36" hidden="1" x14ac:dyDescent="0.2">
      <c r="A90" s="132" t="s">
        <v>103</v>
      </c>
      <c r="B90" s="133" t="s">
        <v>104</v>
      </c>
      <c r="C90" s="79"/>
      <c r="D90" s="124"/>
      <c r="E90" s="124"/>
      <c r="F90" s="24"/>
      <c r="G90" s="126" t="e">
        <f t="shared" si="20"/>
        <v>#DIV/0!</v>
      </c>
      <c r="H90" s="42">
        <f>E90-D90</f>
        <v>0</v>
      </c>
      <c r="I90" s="45"/>
    </row>
    <row r="91" spans="1:9" ht="36" hidden="1" x14ac:dyDescent="0.2">
      <c r="A91" s="132" t="s">
        <v>105</v>
      </c>
      <c r="B91" s="133" t="s">
        <v>106</v>
      </c>
      <c r="C91" s="79"/>
      <c r="D91" s="124"/>
      <c r="E91" s="124"/>
      <c r="F91" s="24"/>
      <c r="G91" s="126" t="e">
        <f t="shared" si="20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7">E93+E94</f>
        <v>0.62504999999999999</v>
      </c>
      <c r="F92" s="24">
        <f t="shared" si="27"/>
        <v>1.3553000000000002</v>
      </c>
      <c r="G92" s="122" t="e">
        <f t="shared" si="20"/>
        <v>#DIV/0!</v>
      </c>
      <c r="H92" s="23">
        <f t="shared" si="26"/>
        <v>0.62504999999999999</v>
      </c>
    </row>
    <row r="93" spans="1:9" ht="36" x14ac:dyDescent="0.2">
      <c r="A93" s="137" t="s">
        <v>109</v>
      </c>
      <c r="B93" s="138" t="s">
        <v>110</v>
      </c>
      <c r="C93" s="59"/>
      <c r="D93" s="48"/>
      <c r="E93" s="48">
        <v>5.0000000000000002E-5</v>
      </c>
      <c r="F93" s="48">
        <v>1.1088100000000001</v>
      </c>
      <c r="G93" s="126" t="e">
        <f t="shared" si="20"/>
        <v>#DIV/0!</v>
      </c>
      <c r="H93" s="42">
        <f t="shared" si="26"/>
        <v>5.0000000000000002E-5</v>
      </c>
    </row>
    <row r="94" spans="1:9" ht="36" x14ac:dyDescent="0.2">
      <c r="A94" s="137" t="s">
        <v>111</v>
      </c>
      <c r="B94" s="138" t="s">
        <v>112</v>
      </c>
      <c r="C94" s="59"/>
      <c r="D94" s="48"/>
      <c r="E94" s="47">
        <v>0.625</v>
      </c>
      <c r="F94" s="48">
        <v>0.24648999999999999</v>
      </c>
      <c r="G94" s="126" t="e">
        <f t="shared" si="20"/>
        <v>#DIV/0!</v>
      </c>
      <c r="H94" s="47">
        <f t="shared" si="26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8">E96</f>
        <v>0</v>
      </c>
      <c r="F95" s="24">
        <f t="shared" si="28"/>
        <v>120</v>
      </c>
      <c r="G95" s="139" t="e">
        <f t="shared" ref="G95" si="29">E95/D95*100</f>
        <v>#DIV/0!</v>
      </c>
      <c r="H95" s="68">
        <f t="shared" si="26"/>
        <v>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/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0</v>
      </c>
      <c r="D97" s="144">
        <f>D98+D99+D100+D101+D102</f>
        <v>618.67100000000005</v>
      </c>
      <c r="E97" s="144">
        <f>E98+E99+E100+E101+E102</f>
        <v>0</v>
      </c>
      <c r="F97" s="144">
        <f t="shared" ref="F97" si="30">F98+F99+F100+F101</f>
        <v>63.906570000000002</v>
      </c>
      <c r="G97" s="145">
        <f>E97/D97*100</f>
        <v>0</v>
      </c>
      <c r="H97" s="146">
        <f t="shared" si="5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148"/>
      <c r="F98" s="40">
        <v>7.1530300000000002</v>
      </c>
      <c r="G98" s="25"/>
      <c r="H98" s="22">
        <f t="shared" si="5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/>
      <c r="G99" s="25"/>
      <c r="H99" s="26">
        <f t="shared" si="5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5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8" si="31">E101/D101*100</f>
        <v>#DIV/0!</v>
      </c>
      <c r="H101" s="26">
        <f t="shared" si="5"/>
        <v>0</v>
      </c>
    </row>
    <row r="102" spans="1:8" x14ac:dyDescent="0.2">
      <c r="A102" s="208" t="s">
        <v>127</v>
      </c>
      <c r="B102" s="58" t="s">
        <v>128</v>
      </c>
      <c r="C102" s="23">
        <f>C103</f>
        <v>0</v>
      </c>
      <c r="D102" s="23">
        <f>D103</f>
        <v>618.67100000000005</v>
      </c>
      <c r="E102" s="23">
        <f>E103</f>
        <v>0</v>
      </c>
      <c r="F102" s="23">
        <f t="shared" ref="F102" si="32">F103</f>
        <v>0</v>
      </c>
      <c r="G102" s="63">
        <f t="shared" si="31"/>
        <v>0</v>
      </c>
      <c r="H102" s="26">
        <f t="shared" si="5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/>
      <c r="D103" s="90">
        <v>618.67100000000005</v>
      </c>
      <c r="E103" s="90"/>
      <c r="F103" s="95"/>
      <c r="G103" s="32">
        <f t="shared" si="31"/>
        <v>0</v>
      </c>
      <c r="H103" s="33">
        <f t="shared" si="5"/>
        <v>-618.67100000000005</v>
      </c>
    </row>
    <row r="104" spans="1:8" x14ac:dyDescent="0.2">
      <c r="A104" s="321" t="s">
        <v>131</v>
      </c>
      <c r="B104" s="253" t="s">
        <v>132</v>
      </c>
      <c r="C104" s="251" t="e">
        <f>C105+C148+C150</f>
        <v>#REF!</v>
      </c>
      <c r="D104" s="251">
        <f>D105+D150</f>
        <v>403632.1</v>
      </c>
      <c r="E104" s="254">
        <f>E105+E150+E153+E156</f>
        <v>27072.93895</v>
      </c>
      <c r="F104" s="251">
        <f>F105+F148+F150+F153+F156</f>
        <v>23896.879660000002</v>
      </c>
      <c r="G104" s="255">
        <f t="shared" si="31"/>
        <v>6.7073304997298289</v>
      </c>
      <c r="H104" s="256">
        <f t="shared" si="5"/>
        <v>-376559.16105</v>
      </c>
    </row>
    <row r="105" spans="1:8" x14ac:dyDescent="0.2">
      <c r="A105" s="322" t="s">
        <v>133</v>
      </c>
      <c r="B105" s="257" t="s">
        <v>134</v>
      </c>
      <c r="C105" s="252" t="e">
        <f>C106+C108+C122+C145</f>
        <v>#REF!</v>
      </c>
      <c r="D105" s="252">
        <f>D106+D108+D122+D145</f>
        <v>403632.1</v>
      </c>
      <c r="E105" s="258">
        <f>E106+E108+E122+E145</f>
        <v>27072.93895</v>
      </c>
      <c r="F105" s="252">
        <f>F106+F108+F122+F145</f>
        <v>23899.498520000001</v>
      </c>
      <c r="G105" s="259">
        <f t="shared" si="31"/>
        <v>6.7073304997298289</v>
      </c>
      <c r="H105" s="260">
        <f t="shared" si="5"/>
        <v>-376559.16105</v>
      </c>
    </row>
    <row r="106" spans="1:8" ht="12.75" thickBot="1" x14ac:dyDescent="0.25">
      <c r="A106" s="323" t="s">
        <v>135</v>
      </c>
      <c r="B106" s="152" t="s">
        <v>136</v>
      </c>
      <c r="C106" s="153" t="e">
        <f>C107+#REF!</f>
        <v>#REF!</v>
      </c>
      <c r="D106" s="153">
        <f>D107</f>
        <v>164388</v>
      </c>
      <c r="E106" s="153">
        <f t="shared" ref="E106:F106" si="33">E107</f>
        <v>11827</v>
      </c>
      <c r="F106" s="153">
        <f t="shared" si="33"/>
        <v>9443</v>
      </c>
      <c r="G106" s="151">
        <f t="shared" si="31"/>
        <v>7.1945640801031701</v>
      </c>
      <c r="H106" s="97">
        <f t="shared" si="5"/>
        <v>-152561</v>
      </c>
    </row>
    <row r="107" spans="1:8" ht="24.75" thickBot="1" x14ac:dyDescent="0.25">
      <c r="A107" s="171" t="s">
        <v>137</v>
      </c>
      <c r="B107" s="55" t="s">
        <v>282</v>
      </c>
      <c r="C107" s="156"/>
      <c r="D107" s="109">
        <v>164388</v>
      </c>
      <c r="E107" s="109">
        <v>11827</v>
      </c>
      <c r="F107" s="108">
        <v>9443</v>
      </c>
      <c r="G107" s="41">
        <f t="shared" si="31"/>
        <v>7.1945640801031701</v>
      </c>
      <c r="H107" s="22">
        <f t="shared" si="5"/>
        <v>-152561</v>
      </c>
    </row>
    <row r="108" spans="1:8" ht="12.75" thickBot="1" x14ac:dyDescent="0.25">
      <c r="A108" s="285" t="s">
        <v>292</v>
      </c>
      <c r="B108" s="64" t="s">
        <v>138</v>
      </c>
      <c r="C108" s="249" t="e">
        <f>C109+C116+C113+C110+#REF!+#REF!+#REF!+C112+C111+C115</f>
        <v>#REF!</v>
      </c>
      <c r="D108" s="249">
        <f>D109+D116+D113+D110+D112+D111+D115+D114</f>
        <v>30754.099999999995</v>
      </c>
      <c r="E108" s="249">
        <f t="shared" ref="E108:F108" si="34">E109+E116+E113+E110+E112+E111+E115+E114</f>
        <v>183.64953</v>
      </c>
      <c r="F108" s="249">
        <f t="shared" si="34"/>
        <v>307.83383000000003</v>
      </c>
      <c r="G108" s="71">
        <f t="shared" si="31"/>
        <v>0.597154623286001</v>
      </c>
      <c r="H108" s="13">
        <f t="shared" si="5"/>
        <v>-30570.450469999996</v>
      </c>
    </row>
    <row r="109" spans="1:8" ht="24" x14ac:dyDescent="0.2">
      <c r="A109" s="162" t="s">
        <v>139</v>
      </c>
      <c r="B109" s="57" t="s">
        <v>283</v>
      </c>
      <c r="C109" s="23"/>
      <c r="D109" s="23">
        <v>3131</v>
      </c>
      <c r="E109" s="23"/>
      <c r="F109" s="24"/>
      <c r="G109" s="25">
        <f>E109/D109*100</f>
        <v>0</v>
      </c>
      <c r="H109" s="26">
        <f>E109-D109</f>
        <v>-3131</v>
      </c>
    </row>
    <row r="110" spans="1:8" s="10" customFormat="1" ht="24" x14ac:dyDescent="0.2">
      <c r="A110" s="160" t="s">
        <v>140</v>
      </c>
      <c r="B110" s="57" t="s">
        <v>284</v>
      </c>
      <c r="C110" s="23"/>
      <c r="D110" s="23">
        <v>345.6</v>
      </c>
      <c r="E110" s="23"/>
      <c r="F110" s="159"/>
      <c r="G110" s="25">
        <f>E110/D110*100</f>
        <v>0</v>
      </c>
      <c r="H110" s="99">
        <f>E110-D110</f>
        <v>-345.6</v>
      </c>
    </row>
    <row r="111" spans="1:8" s="10" customFormat="1" x14ac:dyDescent="0.2">
      <c r="A111" s="160" t="s">
        <v>141</v>
      </c>
      <c r="B111" s="72" t="s">
        <v>142</v>
      </c>
      <c r="C111" s="23"/>
      <c r="D111" s="23"/>
      <c r="E111" s="23"/>
      <c r="F111" s="23"/>
      <c r="G111" s="25" t="e">
        <f>E111/D111*100</f>
        <v>#DIV/0!</v>
      </c>
      <c r="H111" s="99">
        <f>E111-D111</f>
        <v>0</v>
      </c>
    </row>
    <row r="112" spans="1:8" s="10" customFormat="1" ht="36" x14ac:dyDescent="0.2">
      <c r="A112" s="162" t="s">
        <v>143</v>
      </c>
      <c r="B112" s="57" t="s">
        <v>144</v>
      </c>
      <c r="C112" s="68"/>
      <c r="D112" s="23">
        <v>5538.9</v>
      </c>
      <c r="E112" s="23"/>
      <c r="F112" s="159"/>
      <c r="G112" s="25">
        <f>E112/D112*100</f>
        <v>0</v>
      </c>
      <c r="H112" s="99">
        <f t="shared" si="5"/>
        <v>-5538.9</v>
      </c>
    </row>
    <row r="113" spans="1:8" s="10" customFormat="1" x14ac:dyDescent="0.2">
      <c r="A113" s="171" t="s">
        <v>145</v>
      </c>
      <c r="B113" s="54" t="s">
        <v>285</v>
      </c>
      <c r="C113" s="39"/>
      <c r="D113" s="39">
        <v>4235.3</v>
      </c>
      <c r="E113" s="39"/>
      <c r="F113" s="161"/>
      <c r="G113" s="46">
        <f>E113/D113*100</f>
        <v>0</v>
      </c>
      <c r="H113" s="99">
        <f>E113-D113</f>
        <v>-4235.3</v>
      </c>
    </row>
    <row r="114" spans="1:8" s="10" customFormat="1" x14ac:dyDescent="0.2">
      <c r="A114" s="286" t="s">
        <v>286</v>
      </c>
      <c r="B114" s="163" t="s">
        <v>287</v>
      </c>
      <c r="C114" s="20"/>
      <c r="D114" s="20">
        <v>918.3</v>
      </c>
      <c r="E114" s="20"/>
      <c r="F114" s="170"/>
      <c r="G114" s="46">
        <f t="shared" ref="G114:G115" si="35">E114/D114*100</f>
        <v>0</v>
      </c>
      <c r="H114" s="99">
        <f t="shared" ref="H114:H115" si="36">E114-D114</f>
        <v>-918.3</v>
      </c>
    </row>
    <row r="115" spans="1:8" s="10" customFormat="1" ht="12.75" thickBot="1" x14ac:dyDescent="0.25">
      <c r="A115" s="324" t="s">
        <v>146</v>
      </c>
      <c r="B115" s="158" t="s">
        <v>147</v>
      </c>
      <c r="C115" s="89"/>
      <c r="D115" s="89"/>
      <c r="E115" s="89"/>
      <c r="F115" s="105"/>
      <c r="G115" s="46" t="e">
        <f t="shared" si="35"/>
        <v>#DIV/0!</v>
      </c>
      <c r="H115" s="99">
        <f t="shared" si="36"/>
        <v>0</v>
      </c>
    </row>
    <row r="116" spans="1:8" ht="12.75" thickBot="1" x14ac:dyDescent="0.25">
      <c r="A116" s="285" t="s">
        <v>291</v>
      </c>
      <c r="B116" s="165" t="s">
        <v>149</v>
      </c>
      <c r="C116" s="11" t="e">
        <f>C117+C118+#REF!+C119+#REF!+#REF!+C120+#REF!+#REF!+#REF!</f>
        <v>#REF!</v>
      </c>
      <c r="D116" s="249">
        <f>D117+D118+D119+D120+D121</f>
        <v>16585</v>
      </c>
      <c r="E116" s="249">
        <f t="shared" ref="E116:F116" si="37">E117+E118+E119+E120+E121</f>
        <v>183.64953</v>
      </c>
      <c r="F116" s="249">
        <f t="shared" si="37"/>
        <v>307.83383000000003</v>
      </c>
      <c r="G116" s="151">
        <f t="shared" ref="G116:G121" si="38">E116/D116*100</f>
        <v>1.1073230630087427</v>
      </c>
      <c r="H116" s="97">
        <f t="shared" si="5"/>
        <v>-16401.350470000001</v>
      </c>
    </row>
    <row r="117" spans="1:8" x14ac:dyDescent="0.2">
      <c r="A117" s="286" t="s">
        <v>148</v>
      </c>
      <c r="B117" s="155" t="s">
        <v>288</v>
      </c>
      <c r="C117" s="109"/>
      <c r="D117" s="109">
        <v>909</v>
      </c>
      <c r="E117" s="109"/>
      <c r="F117" s="166"/>
      <c r="G117" s="41">
        <f t="shared" si="38"/>
        <v>0</v>
      </c>
      <c r="H117" s="22">
        <f t="shared" si="5"/>
        <v>-909</v>
      </c>
    </row>
    <row r="118" spans="1:8" ht="24" x14ac:dyDescent="0.2">
      <c r="A118" s="167" t="s">
        <v>148</v>
      </c>
      <c r="B118" s="164" t="s">
        <v>150</v>
      </c>
      <c r="C118" s="23"/>
      <c r="D118" s="23">
        <v>1135.8</v>
      </c>
      <c r="E118" s="23"/>
      <c r="F118" s="166">
        <v>101.88</v>
      </c>
      <c r="G118" s="25">
        <f t="shared" si="38"/>
        <v>0</v>
      </c>
      <c r="H118" s="99">
        <f t="shared" si="5"/>
        <v>-1135.8</v>
      </c>
    </row>
    <row r="119" spans="1:8" ht="24" x14ac:dyDescent="0.2">
      <c r="A119" s="167" t="s">
        <v>148</v>
      </c>
      <c r="B119" s="136" t="s">
        <v>289</v>
      </c>
      <c r="C119" s="30"/>
      <c r="D119" s="30">
        <v>1986.2</v>
      </c>
      <c r="E119" s="30"/>
      <c r="F119" s="24"/>
      <c r="G119" s="25">
        <f t="shared" si="38"/>
        <v>0</v>
      </c>
      <c r="H119" s="99">
        <f t="shared" si="5"/>
        <v>-1986.2</v>
      </c>
    </row>
    <row r="120" spans="1:8" ht="24" x14ac:dyDescent="0.2">
      <c r="A120" s="208" t="s">
        <v>148</v>
      </c>
      <c r="B120" s="169" t="s">
        <v>152</v>
      </c>
      <c r="C120" s="68"/>
      <c r="D120" s="23">
        <v>3163.3</v>
      </c>
      <c r="E120" s="23">
        <v>183.64953</v>
      </c>
      <c r="F120" s="24">
        <v>205.95383000000001</v>
      </c>
      <c r="G120" s="25">
        <f t="shared" si="38"/>
        <v>5.8056311446906701</v>
      </c>
      <c r="H120" s="99">
        <f t="shared" si="5"/>
        <v>-2979.65047</v>
      </c>
    </row>
    <row r="121" spans="1:8" ht="12.75" thickBot="1" x14ac:dyDescent="0.25">
      <c r="A121" s="330" t="s">
        <v>151</v>
      </c>
      <c r="B121" s="332" t="s">
        <v>290</v>
      </c>
      <c r="C121" s="20"/>
      <c r="D121" s="331">
        <v>9390.7000000000007</v>
      </c>
      <c r="E121" s="20"/>
      <c r="F121" s="79"/>
      <c r="G121" s="25">
        <f t="shared" si="38"/>
        <v>0</v>
      </c>
      <c r="H121" s="99">
        <f t="shared" si="5"/>
        <v>-9390.7000000000007</v>
      </c>
    </row>
    <row r="122" spans="1:8" x14ac:dyDescent="0.2">
      <c r="A122" s="321" t="s">
        <v>153</v>
      </c>
      <c r="B122" s="253" t="s">
        <v>154</v>
      </c>
      <c r="C122" s="251">
        <f>C123+C135+C137+C139+C141+C142+C143+C138+C136+C140</f>
        <v>0</v>
      </c>
      <c r="D122" s="254">
        <f>D123+D135+D137+D139+D141+D142+D143+D138+D136+D140</f>
        <v>186182.19999999998</v>
      </c>
      <c r="E122" s="251">
        <f>E123+E135+E137+E139+E141+E142+E143+E138+E136+E140</f>
        <v>14059.349420000002</v>
      </c>
      <c r="F122" s="251">
        <f>F123+F135+F137+F139+F141+F142+F143+F138+F136</f>
        <v>14148.66469</v>
      </c>
      <c r="G122" s="255">
        <f>E122/D122*100</f>
        <v>7.551392893627856</v>
      </c>
      <c r="H122" s="256">
        <f t="shared" si="5"/>
        <v>-172122.85057999997</v>
      </c>
    </row>
    <row r="123" spans="1:8" ht="12.75" thickBot="1" x14ac:dyDescent="0.25">
      <c r="A123" s="323" t="s">
        <v>156</v>
      </c>
      <c r="B123" s="152" t="s">
        <v>155</v>
      </c>
      <c r="C123" s="17">
        <f>C126+C129+C125+C124+C127+C133+C130+C131+C132+C134+C128</f>
        <v>0</v>
      </c>
      <c r="D123" s="290">
        <f>D126+D129+D125+D124+D127+D133+D130+D131+D132+D134+D128</f>
        <v>137618.6</v>
      </c>
      <c r="E123" s="17">
        <f>E126+E129+E125+E124+E127+E133+E130+E131+E132+E134+E128</f>
        <v>10451.266000000001</v>
      </c>
      <c r="F123" s="17">
        <f>F126+F129+F125+F124+F127+F133+F130+F131+F132+F134+F128</f>
        <v>10284.125</v>
      </c>
      <c r="G123" s="151">
        <f>E123/D123*100</f>
        <v>7.5943702377440259</v>
      </c>
      <c r="H123" s="97">
        <f t="shared" si="5"/>
        <v>-127167.334</v>
      </c>
    </row>
    <row r="124" spans="1:8" ht="24" x14ac:dyDescent="0.2">
      <c r="A124" s="171" t="s">
        <v>156</v>
      </c>
      <c r="B124" s="55" t="s">
        <v>157</v>
      </c>
      <c r="C124" s="172"/>
      <c r="D124" s="172">
        <v>1500.3</v>
      </c>
      <c r="E124" s="109"/>
      <c r="F124" s="173"/>
      <c r="G124" s="41">
        <f>E124/D124*100</f>
        <v>0</v>
      </c>
      <c r="H124" s="22">
        <f t="shared" si="5"/>
        <v>-1500.3</v>
      </c>
    </row>
    <row r="125" spans="1:8" x14ac:dyDescent="0.2">
      <c r="A125" s="171" t="s">
        <v>156</v>
      </c>
      <c r="B125" s="136" t="s">
        <v>293</v>
      </c>
      <c r="C125" s="174"/>
      <c r="D125" s="174">
        <v>9.8000000000000007</v>
      </c>
      <c r="E125" s="39"/>
      <c r="F125" s="161"/>
      <c r="G125" s="25">
        <f t="shared" ref="G125:G142" si="39">E125/D125*100</f>
        <v>0</v>
      </c>
      <c r="H125" s="99">
        <f t="shared" ref="H125:H142" si="40">E125-D125</f>
        <v>-9.8000000000000007</v>
      </c>
    </row>
    <row r="126" spans="1:8" x14ac:dyDescent="0.2">
      <c r="A126" s="171" t="s">
        <v>156</v>
      </c>
      <c r="B126" s="58" t="s">
        <v>158</v>
      </c>
      <c r="C126" s="23"/>
      <c r="D126" s="23">
        <v>96978.5</v>
      </c>
      <c r="E126" s="39">
        <v>8074</v>
      </c>
      <c r="F126" s="175">
        <v>8043</v>
      </c>
      <c r="G126" s="25">
        <f t="shared" si="39"/>
        <v>8.3255566955562319</v>
      </c>
      <c r="H126" s="99">
        <f t="shared" si="40"/>
        <v>-88904.5</v>
      </c>
    </row>
    <row r="127" spans="1:8" x14ac:dyDescent="0.2">
      <c r="A127" s="171" t="s">
        <v>156</v>
      </c>
      <c r="B127" s="58" t="s">
        <v>159</v>
      </c>
      <c r="C127" s="23"/>
      <c r="D127" s="23">
        <v>17378.5</v>
      </c>
      <c r="E127" s="39">
        <v>1447</v>
      </c>
      <c r="F127" s="175">
        <v>1259</v>
      </c>
      <c r="G127" s="25">
        <f t="shared" si="39"/>
        <v>8.3263802974940297</v>
      </c>
      <c r="H127" s="99">
        <f t="shared" si="40"/>
        <v>-15931.5</v>
      </c>
    </row>
    <row r="128" spans="1:8" x14ac:dyDescent="0.2">
      <c r="A128" s="171" t="s">
        <v>156</v>
      </c>
      <c r="B128" s="176" t="s">
        <v>163</v>
      </c>
      <c r="C128" s="23"/>
      <c r="D128" s="23">
        <v>891.1</v>
      </c>
      <c r="E128" s="39">
        <v>13.182</v>
      </c>
      <c r="F128" s="177">
        <v>96.525000000000006</v>
      </c>
      <c r="G128" s="46"/>
      <c r="H128" s="99"/>
    </row>
    <row r="129" spans="1:8" x14ac:dyDescent="0.2">
      <c r="A129" s="171" t="s">
        <v>156</v>
      </c>
      <c r="B129" s="58" t="s">
        <v>162</v>
      </c>
      <c r="C129" s="23"/>
      <c r="D129" s="23">
        <v>238.1</v>
      </c>
      <c r="E129" s="39"/>
      <c r="F129" s="159"/>
      <c r="G129" s="46">
        <f>E129/D129*100</f>
        <v>0</v>
      </c>
      <c r="H129" s="99">
        <f>E129-D129</f>
        <v>-238.1</v>
      </c>
    </row>
    <row r="130" spans="1:8" x14ac:dyDescent="0.2">
      <c r="A130" s="171" t="s">
        <v>156</v>
      </c>
      <c r="B130" s="58" t="s">
        <v>160</v>
      </c>
      <c r="C130" s="23"/>
      <c r="D130" s="23">
        <v>1293.2</v>
      </c>
      <c r="E130" s="39"/>
      <c r="F130" s="175"/>
      <c r="G130" s="46">
        <f t="shared" si="39"/>
        <v>0</v>
      </c>
      <c r="H130" s="99">
        <f t="shared" si="40"/>
        <v>-1293.2</v>
      </c>
    </row>
    <row r="131" spans="1:8" x14ac:dyDescent="0.2">
      <c r="A131" s="171" t="s">
        <v>156</v>
      </c>
      <c r="B131" s="57" t="s">
        <v>161</v>
      </c>
      <c r="C131" s="23"/>
      <c r="D131" s="23">
        <v>425.4</v>
      </c>
      <c r="E131" s="39"/>
      <c r="F131" s="175"/>
      <c r="G131" s="25">
        <f t="shared" si="39"/>
        <v>0</v>
      </c>
      <c r="H131" s="99">
        <f t="shared" si="40"/>
        <v>-425.4</v>
      </c>
    </row>
    <row r="132" spans="1:8" x14ac:dyDescent="0.2">
      <c r="A132" s="171" t="s">
        <v>156</v>
      </c>
      <c r="B132" s="176" t="s">
        <v>165</v>
      </c>
      <c r="C132" s="23"/>
      <c r="D132" s="23">
        <v>11196.8</v>
      </c>
      <c r="E132" s="39">
        <v>917.08399999999995</v>
      </c>
      <c r="F132" s="166">
        <v>885.6</v>
      </c>
      <c r="G132" s="25">
        <f>E132/D132*100</f>
        <v>8.1905901686196056</v>
      </c>
      <c r="H132" s="99">
        <f>E132-D132</f>
        <v>-10279.715999999999</v>
      </c>
    </row>
    <row r="133" spans="1:8" ht="36" x14ac:dyDescent="0.2">
      <c r="A133" s="171" t="s">
        <v>156</v>
      </c>
      <c r="B133" s="136" t="s">
        <v>164</v>
      </c>
      <c r="C133" s="23"/>
      <c r="D133" s="23">
        <v>1400.6</v>
      </c>
      <c r="E133" s="39"/>
      <c r="F133" s="175"/>
      <c r="G133" s="46">
        <f t="shared" si="39"/>
        <v>0</v>
      </c>
      <c r="H133" s="99">
        <f t="shared" si="40"/>
        <v>-1400.6</v>
      </c>
    </row>
    <row r="134" spans="1:8" ht="36.75" thickBot="1" x14ac:dyDescent="0.25">
      <c r="A134" s="178" t="s">
        <v>156</v>
      </c>
      <c r="B134" s="179" t="s">
        <v>166</v>
      </c>
      <c r="C134" s="89"/>
      <c r="D134" s="89">
        <v>6306.3</v>
      </c>
      <c r="E134" s="89"/>
      <c r="F134" s="89"/>
      <c r="G134" s="32">
        <f t="shared" si="39"/>
        <v>0</v>
      </c>
      <c r="H134" s="96">
        <f t="shared" si="40"/>
        <v>-6306.3</v>
      </c>
    </row>
    <row r="135" spans="1:8" x14ac:dyDescent="0.2">
      <c r="A135" s="171" t="s">
        <v>167</v>
      </c>
      <c r="B135" s="180" t="s">
        <v>168</v>
      </c>
      <c r="C135" s="39"/>
      <c r="D135" s="39">
        <v>1765.9</v>
      </c>
      <c r="E135" s="181"/>
      <c r="F135" s="79"/>
      <c r="G135" s="46">
        <f t="shared" si="39"/>
        <v>0</v>
      </c>
      <c r="H135" s="99">
        <f t="shared" si="40"/>
        <v>-1765.9</v>
      </c>
    </row>
    <row r="136" spans="1:8" ht="27" customHeight="1" x14ac:dyDescent="0.2">
      <c r="A136" s="171" t="s">
        <v>169</v>
      </c>
      <c r="B136" s="182" t="s">
        <v>218</v>
      </c>
      <c r="C136" s="23"/>
      <c r="D136" s="23">
        <v>1030.0999999999999</v>
      </c>
      <c r="E136" s="166"/>
      <c r="F136" s="24"/>
      <c r="G136" s="25">
        <f t="shared" si="39"/>
        <v>0</v>
      </c>
      <c r="H136" s="99">
        <f t="shared" si="40"/>
        <v>-1030.0999999999999</v>
      </c>
    </row>
    <row r="137" spans="1:8" x14ac:dyDescent="0.2">
      <c r="A137" s="184" t="s">
        <v>295</v>
      </c>
      <c r="B137" s="58" t="s">
        <v>294</v>
      </c>
      <c r="C137" s="183"/>
      <c r="D137" s="183">
        <v>1780.8</v>
      </c>
      <c r="E137" s="183"/>
      <c r="F137" s="79">
        <v>433.32499999999999</v>
      </c>
      <c r="G137" s="25">
        <f t="shared" si="39"/>
        <v>0</v>
      </c>
      <c r="H137" s="99">
        <f t="shared" si="40"/>
        <v>-1780.8</v>
      </c>
    </row>
    <row r="138" spans="1:8" ht="24" x14ac:dyDescent="0.2">
      <c r="A138" s="184" t="s">
        <v>170</v>
      </c>
      <c r="B138" s="164" t="s">
        <v>171</v>
      </c>
      <c r="C138" s="185"/>
      <c r="D138" s="185">
        <v>72</v>
      </c>
      <c r="E138" s="68"/>
      <c r="F138" s="59"/>
      <c r="G138" s="46">
        <f>E138/D138*100</f>
        <v>0</v>
      </c>
      <c r="H138" s="99">
        <f>E138-D138</f>
        <v>-72</v>
      </c>
    </row>
    <row r="139" spans="1:8" ht="13.5" customHeight="1" x14ac:dyDescent="0.2">
      <c r="A139" s="184" t="s">
        <v>172</v>
      </c>
      <c r="B139" s="98" t="s">
        <v>173</v>
      </c>
      <c r="C139" s="186"/>
      <c r="D139" s="186"/>
      <c r="E139" s="183"/>
      <c r="F139" s="24"/>
      <c r="G139" s="46" t="e">
        <f t="shared" si="39"/>
        <v>#DIV/0!</v>
      </c>
      <c r="H139" s="99">
        <f t="shared" si="40"/>
        <v>0</v>
      </c>
    </row>
    <row r="140" spans="1:8" ht="24" x14ac:dyDescent="0.2">
      <c r="A140" s="135" t="s">
        <v>174</v>
      </c>
      <c r="B140" s="73" t="s">
        <v>175</v>
      </c>
      <c r="C140" s="186"/>
      <c r="D140" s="186"/>
      <c r="E140" s="183"/>
      <c r="F140" s="24"/>
      <c r="G140" s="46" t="e">
        <f t="shared" si="39"/>
        <v>#DIV/0!</v>
      </c>
      <c r="H140" s="99">
        <f t="shared" si="40"/>
        <v>0</v>
      </c>
    </row>
    <row r="141" spans="1:8" x14ac:dyDescent="0.2">
      <c r="A141" s="184" t="s">
        <v>176</v>
      </c>
      <c r="B141" s="57" t="s">
        <v>177</v>
      </c>
      <c r="C141" s="186"/>
      <c r="D141" s="186">
        <v>699.3</v>
      </c>
      <c r="E141" s="183">
        <v>40.53304</v>
      </c>
      <c r="F141" s="24">
        <v>28.724810000000002</v>
      </c>
      <c r="G141" s="25">
        <f t="shared" si="39"/>
        <v>5.7962305162305165</v>
      </c>
      <c r="H141" s="99">
        <f t="shared" si="40"/>
        <v>-658.76695999999993</v>
      </c>
    </row>
    <row r="142" spans="1:8" ht="12.75" thickBot="1" x14ac:dyDescent="0.25">
      <c r="A142" s="184" t="s">
        <v>178</v>
      </c>
      <c r="B142" s="58" t="s">
        <v>296</v>
      </c>
      <c r="C142" s="183"/>
      <c r="D142" s="183">
        <v>1580.5</v>
      </c>
      <c r="E142" s="183">
        <v>97.550380000000004</v>
      </c>
      <c r="F142" s="24">
        <v>94.489879999999999</v>
      </c>
      <c r="G142" s="25">
        <f t="shared" si="39"/>
        <v>6.1721214805441322</v>
      </c>
      <c r="H142" s="99">
        <f t="shared" si="40"/>
        <v>-1482.9496200000001</v>
      </c>
    </row>
    <row r="143" spans="1:8" ht="12.75" thickBot="1" x14ac:dyDescent="0.25">
      <c r="A143" s="285" t="s">
        <v>179</v>
      </c>
      <c r="B143" s="64" t="s">
        <v>180</v>
      </c>
      <c r="C143" s="36">
        <f>C144</f>
        <v>0</v>
      </c>
      <c r="D143" s="261">
        <f>D144</f>
        <v>41635</v>
      </c>
      <c r="E143" s="36">
        <f>E144</f>
        <v>3470</v>
      </c>
      <c r="F143" s="101">
        <f>F144</f>
        <v>3308</v>
      </c>
      <c r="G143" s="71">
        <f>E143/D143*100</f>
        <v>8.334334093911373</v>
      </c>
      <c r="H143" s="13">
        <f>E143-D143</f>
        <v>-38165</v>
      </c>
    </row>
    <row r="144" spans="1:8" ht="12.75" thickBot="1" x14ac:dyDescent="0.25">
      <c r="A144" s="325" t="s">
        <v>181</v>
      </c>
      <c r="B144" s="187" t="s">
        <v>182</v>
      </c>
      <c r="C144" s="20"/>
      <c r="D144" s="20">
        <v>41635</v>
      </c>
      <c r="E144" s="188">
        <v>3470</v>
      </c>
      <c r="F144" s="189">
        <v>3308</v>
      </c>
      <c r="G144" s="21">
        <f>E144/D144*100</f>
        <v>8.334334093911373</v>
      </c>
      <c r="H144" s="80">
        <f>E144-D144</f>
        <v>-38165</v>
      </c>
    </row>
    <row r="145" spans="1:8" ht="12.75" thickBot="1" x14ac:dyDescent="0.25">
      <c r="A145" s="190" t="s">
        <v>183</v>
      </c>
      <c r="B145" s="191" t="s">
        <v>184</v>
      </c>
      <c r="C145" s="262">
        <f>C146+C147</f>
        <v>0</v>
      </c>
      <c r="D145" s="265">
        <f>D146+D147+D148</f>
        <v>22307.8</v>
      </c>
      <c r="E145" s="192">
        <f>E146+E147+E148</f>
        <v>1002.94</v>
      </c>
      <c r="F145" s="192">
        <f>F146+F147</f>
        <v>0</v>
      </c>
      <c r="G145" s="71">
        <f>E145/D145*100</f>
        <v>4.4959162266113202</v>
      </c>
      <c r="H145" s="13">
        <f>E145-D145</f>
        <v>-21304.86</v>
      </c>
    </row>
    <row r="146" spans="1:8" ht="36" x14ac:dyDescent="0.2">
      <c r="A146" s="193" t="s">
        <v>185</v>
      </c>
      <c r="B146" s="194" t="s">
        <v>186</v>
      </c>
      <c r="C146" s="195"/>
      <c r="D146" s="196">
        <v>12307.8</v>
      </c>
      <c r="E146" s="196">
        <v>1002.94</v>
      </c>
      <c r="F146" s="197"/>
      <c r="G146" s="41">
        <f>E146/D146*100</f>
        <v>8.1488161978582685</v>
      </c>
      <c r="H146" s="22">
        <f>E146-D146</f>
        <v>-11304.859999999999</v>
      </c>
    </row>
    <row r="147" spans="1:8" ht="24.75" thickBot="1" x14ac:dyDescent="0.25">
      <c r="A147" s="198" t="s">
        <v>187</v>
      </c>
      <c r="B147" s="199" t="s">
        <v>188</v>
      </c>
      <c r="C147" s="200"/>
      <c r="D147" s="200">
        <v>10000</v>
      </c>
      <c r="E147" s="200"/>
      <c r="F147" s="105"/>
      <c r="G147" s="29"/>
      <c r="H147" s="74">
        <f>E147-D147</f>
        <v>-10000</v>
      </c>
    </row>
    <row r="148" spans="1:8" ht="12.75" thickBot="1" x14ac:dyDescent="0.25">
      <c r="A148" s="311" t="s">
        <v>189</v>
      </c>
      <c r="B148" s="291" t="s">
        <v>190</v>
      </c>
      <c r="C148" s="36">
        <f t="shared" ref="C148:H148" si="41">C149</f>
        <v>0</v>
      </c>
      <c r="D148" s="261">
        <f t="shared" si="41"/>
        <v>0</v>
      </c>
      <c r="E148" s="36">
        <f t="shared" si="41"/>
        <v>0</v>
      </c>
      <c r="F148" s="36">
        <f t="shared" si="41"/>
        <v>0</v>
      </c>
      <c r="G148" s="201">
        <f t="shared" si="41"/>
        <v>0</v>
      </c>
      <c r="H148" s="202">
        <f t="shared" si="41"/>
        <v>0</v>
      </c>
    </row>
    <row r="149" spans="1:8" ht="12.75" thickBot="1" x14ac:dyDescent="0.25">
      <c r="A149" s="326" t="s">
        <v>191</v>
      </c>
      <c r="B149" s="203" t="s">
        <v>192</v>
      </c>
      <c r="C149" s="204"/>
      <c r="D149" s="205"/>
      <c r="E149" s="205"/>
      <c r="F149" s="206"/>
      <c r="G149" s="69"/>
      <c r="H149" s="33">
        <f>E149-D149</f>
        <v>0</v>
      </c>
    </row>
    <row r="150" spans="1:8" ht="12.75" thickBot="1" x14ac:dyDescent="0.25">
      <c r="A150" s="285" t="s">
        <v>193</v>
      </c>
      <c r="B150" s="64" t="s">
        <v>194</v>
      </c>
      <c r="C150" s="36">
        <f t="shared" ref="C150:H150" si="42">C151+C152</f>
        <v>0</v>
      </c>
      <c r="D150" s="261">
        <f t="shared" si="42"/>
        <v>0</v>
      </c>
      <c r="E150" s="36">
        <f t="shared" si="42"/>
        <v>0</v>
      </c>
      <c r="F150" s="36">
        <f t="shared" si="42"/>
        <v>0</v>
      </c>
      <c r="G150" s="201">
        <f t="shared" si="42"/>
        <v>0</v>
      </c>
      <c r="H150" s="207">
        <f t="shared" si="42"/>
        <v>0</v>
      </c>
    </row>
    <row r="151" spans="1:8" x14ac:dyDescent="0.2">
      <c r="A151" s="208" t="s">
        <v>195</v>
      </c>
      <c r="B151" s="209" t="s">
        <v>196</v>
      </c>
      <c r="C151" s="23"/>
      <c r="D151" s="23"/>
      <c r="E151" s="23"/>
      <c r="F151" s="24"/>
      <c r="G151" s="25"/>
      <c r="H151" s="26">
        <f>E151-D151</f>
        <v>0</v>
      </c>
    </row>
    <row r="152" spans="1:8" ht="12.75" thickBot="1" x14ac:dyDescent="0.25">
      <c r="A152" s="327" t="s">
        <v>197</v>
      </c>
      <c r="B152" s="210" t="s">
        <v>198</v>
      </c>
      <c r="C152" s="89"/>
      <c r="D152" s="89"/>
      <c r="E152" s="89"/>
      <c r="F152" s="105"/>
      <c r="G152" s="211">
        <v>0</v>
      </c>
      <c r="H152" s="96">
        <f>E152-C152</f>
        <v>0</v>
      </c>
    </row>
    <row r="153" spans="1:8" ht="12.75" thickBot="1" x14ac:dyDescent="0.25">
      <c r="A153" s="328" t="s">
        <v>199</v>
      </c>
      <c r="B153" s="221" t="s">
        <v>200</v>
      </c>
      <c r="C153" s="264"/>
      <c r="D153" s="212"/>
      <c r="E153" s="212">
        <f>E154+E155</f>
        <v>0</v>
      </c>
      <c r="F153" s="212">
        <f>F154</f>
        <v>0</v>
      </c>
      <c r="G153" s="151">
        <v>0</v>
      </c>
      <c r="H153" s="213">
        <f>E153-D153</f>
        <v>0</v>
      </c>
    </row>
    <row r="154" spans="1:8" ht="24" x14ac:dyDescent="0.2">
      <c r="A154" s="135" t="s">
        <v>201</v>
      </c>
      <c r="B154" s="107" t="s">
        <v>202</v>
      </c>
      <c r="C154" s="214"/>
      <c r="D154" s="214"/>
      <c r="E154" s="214"/>
      <c r="F154" s="215"/>
      <c r="G154" s="41">
        <v>0</v>
      </c>
      <c r="H154" s="216">
        <f>E154-D154</f>
        <v>0</v>
      </c>
    </row>
    <row r="155" spans="1:8" ht="24.75" thickBot="1" x14ac:dyDescent="0.25">
      <c r="A155" s="217" t="s">
        <v>203</v>
      </c>
      <c r="B155" s="104" t="s">
        <v>204</v>
      </c>
      <c r="C155" s="218"/>
      <c r="D155" s="218"/>
      <c r="E155" s="218"/>
      <c r="F155" s="219"/>
      <c r="G155" s="46">
        <v>0</v>
      </c>
      <c r="H155" s="220">
        <f>E155-D155</f>
        <v>0</v>
      </c>
    </row>
    <row r="156" spans="1:8" ht="12.75" thickBot="1" x14ac:dyDescent="0.25">
      <c r="A156" s="311" t="s">
        <v>205</v>
      </c>
      <c r="B156" s="221" t="s">
        <v>206</v>
      </c>
      <c r="C156" s="36">
        <f>C157</f>
        <v>0</v>
      </c>
      <c r="D156" s="261">
        <f>D157</f>
        <v>0</v>
      </c>
      <c r="E156" s="36">
        <f t="shared" ref="E156:F156" si="43">E157</f>
        <v>0</v>
      </c>
      <c r="F156" s="36">
        <f t="shared" si="43"/>
        <v>-2.6188600000000002</v>
      </c>
      <c r="G156" s="71">
        <v>0</v>
      </c>
      <c r="H156" s="13">
        <f>E156-C156</f>
        <v>0</v>
      </c>
    </row>
    <row r="157" spans="1:8" ht="12.75" thickBot="1" x14ac:dyDescent="0.25">
      <c r="A157" s="329" t="s">
        <v>207</v>
      </c>
      <c r="B157" s="222" t="s">
        <v>208</v>
      </c>
      <c r="C157" s="188"/>
      <c r="D157" s="263"/>
      <c r="E157" s="188"/>
      <c r="F157" s="189">
        <v>-2.6188600000000002</v>
      </c>
      <c r="G157" s="223"/>
      <c r="H157" s="224"/>
    </row>
    <row r="158" spans="1:8" ht="12.75" thickBot="1" x14ac:dyDescent="0.25">
      <c r="A158" s="49"/>
      <c r="B158" s="64" t="s">
        <v>209</v>
      </c>
      <c r="C158" s="36" t="e">
        <f>C8+C104</f>
        <v>#REF!</v>
      </c>
      <c r="D158" s="261">
        <f>D8+D104</f>
        <v>545943.84121999994</v>
      </c>
      <c r="E158" s="36">
        <f>E8+E104</f>
        <v>34409.886290000002</v>
      </c>
      <c r="F158" s="36">
        <f>F8+F104</f>
        <v>29665.371040000002</v>
      </c>
      <c r="G158" s="12">
        <f>E158/D158*100</f>
        <v>6.302825252704662</v>
      </c>
      <c r="H158" s="13">
        <f>E158-D158</f>
        <v>-511533.95492999995</v>
      </c>
    </row>
    <row r="159" spans="1:8" x14ac:dyDescent="0.2">
      <c r="A159" s="1"/>
      <c r="B159" s="225"/>
      <c r="C159" s="226"/>
      <c r="D159" s="226"/>
      <c r="E159" s="227"/>
      <c r="F159" s="228"/>
      <c r="G159" s="228"/>
      <c r="H159" s="229"/>
    </row>
    <row r="160" spans="1:8" x14ac:dyDescent="0.2">
      <c r="A160" s="14" t="s">
        <v>210</v>
      </c>
      <c r="B160" s="14"/>
      <c r="C160" s="230"/>
      <c r="D160" s="230"/>
      <c r="E160" s="231"/>
      <c r="F160" s="232"/>
      <c r="G160" s="233"/>
      <c r="H160" s="14"/>
    </row>
    <row r="161" spans="1:8" x14ac:dyDescent="0.2">
      <c r="A161" s="14" t="s">
        <v>211</v>
      </c>
      <c r="B161" s="234"/>
      <c r="C161" s="235"/>
      <c r="D161" s="235"/>
      <c r="E161" s="231" t="s">
        <v>212</v>
      </c>
      <c r="F161" s="236"/>
      <c r="G161" s="236"/>
      <c r="H161" s="14"/>
    </row>
    <row r="162" spans="1:8" x14ac:dyDescent="0.2">
      <c r="A162" s="14"/>
      <c r="B162" s="234"/>
      <c r="C162" s="235"/>
      <c r="D162" s="235"/>
      <c r="E162" s="231"/>
      <c r="F162" s="236"/>
      <c r="G162" s="236"/>
      <c r="H162" s="14"/>
    </row>
    <row r="163" spans="1:8" x14ac:dyDescent="0.2">
      <c r="A163" s="237" t="s">
        <v>213</v>
      </c>
      <c r="B163" s="14"/>
      <c r="C163" s="238"/>
      <c r="D163" s="238"/>
      <c r="E163" s="239"/>
      <c r="F163" s="240"/>
      <c r="G163" s="241"/>
      <c r="H163" s="1"/>
    </row>
    <row r="164" spans="1:8" x14ac:dyDescent="0.2">
      <c r="A164" s="237" t="s">
        <v>214</v>
      </c>
      <c r="C164" s="238"/>
      <c r="D164" s="238"/>
      <c r="E164" s="239"/>
      <c r="F164" s="240"/>
      <c r="G164" s="240"/>
      <c r="H164" s="1"/>
    </row>
    <row r="165" spans="1:8" x14ac:dyDescent="0.2">
      <c r="A165" s="1"/>
      <c r="E165" s="227"/>
      <c r="F165" s="243"/>
      <c r="G165" s="244"/>
      <c r="H165" s="1"/>
    </row>
    <row r="166" spans="1:8" customFormat="1" ht="15" x14ac:dyDescent="0.25">
      <c r="C166" s="245"/>
      <c r="D166" s="245"/>
      <c r="E166" s="246"/>
      <c r="F166" s="247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topLeftCell="A10" workbookViewId="0">
      <selection activeCell="A10" sqref="A1:XFD1048576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42578125" style="242" customWidth="1"/>
    <col min="4" max="4" width="14.285156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65" t="s">
        <v>3</v>
      </c>
      <c r="B5" s="368" t="s">
        <v>4</v>
      </c>
      <c r="C5" s="371" t="s">
        <v>306</v>
      </c>
      <c r="D5" s="371" t="s">
        <v>307</v>
      </c>
      <c r="E5" s="371" t="s">
        <v>304</v>
      </c>
      <c r="F5" s="374" t="s">
        <v>305</v>
      </c>
      <c r="G5" s="359" t="s">
        <v>6</v>
      </c>
      <c r="H5" s="360"/>
    </row>
    <row r="6" spans="1:8" s="10" customFormat="1" x14ac:dyDescent="0.2">
      <c r="A6" s="366"/>
      <c r="B6" s="369"/>
      <c r="C6" s="372"/>
      <c r="D6" s="372"/>
      <c r="E6" s="372"/>
      <c r="F6" s="375"/>
      <c r="G6" s="361" t="s">
        <v>7</v>
      </c>
      <c r="H6" s="363" t="s">
        <v>8</v>
      </c>
    </row>
    <row r="7" spans="1:8" ht="12.75" thickBot="1" x14ac:dyDescent="0.25">
      <c r="A7" s="367"/>
      <c r="B7" s="370"/>
      <c r="C7" s="373"/>
      <c r="D7" s="373"/>
      <c r="E7" s="373"/>
      <c r="F7" s="376"/>
      <c r="G7" s="362"/>
      <c r="H7" s="36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251">
        <f>E9+E20+E32+E50+E64+E97+E37+E29+E14+E59+E55</f>
        <v>14877.764659999999</v>
      </c>
      <c r="F8" s="251">
        <f>F9+F20+F32+F50+F64+F97+F37+F29+F14+F59+F55</f>
        <v>14478.063369999998</v>
      </c>
      <c r="G8" s="275">
        <f t="shared" ref="G8:G40" si="0">E8/D8*100</f>
        <v>10.447007060335414</v>
      </c>
      <c r="H8" s="256">
        <f t="shared" ref="H8:H40" si="1">E8-D8</f>
        <v>-127533.97656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17">
        <f>E10</f>
        <v>10224.770699999999</v>
      </c>
      <c r="F9" s="18">
        <f>F10</f>
        <v>10219.491599999999</v>
      </c>
      <c r="G9" s="38">
        <f t="shared" si="0"/>
        <v>14.892482170247318</v>
      </c>
      <c r="H9" s="97">
        <f t="shared" si="1"/>
        <v>-58432.492630000001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20">
        <f>E11+E12+E13</f>
        <v>10224.770699999999</v>
      </c>
      <c r="F10" s="20">
        <f>F11+F12+F13</f>
        <v>10219.491599999999</v>
      </c>
      <c r="G10" s="21">
        <f t="shared" si="0"/>
        <v>14.892482170247318</v>
      </c>
      <c r="H10" s="22">
        <f t="shared" si="1"/>
        <v>-58432.492630000001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42">
        <v>10130.230460000001</v>
      </c>
      <c r="F11" s="43">
        <v>10128.416219999999</v>
      </c>
      <c r="G11" s="62">
        <f t="shared" si="0"/>
        <v>14.935931707678568</v>
      </c>
      <c r="H11" s="44">
        <f t="shared" si="1"/>
        <v>-57694.332870000006</v>
      </c>
    </row>
    <row r="12" spans="1:8" ht="51" customHeight="1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266">
        <v>56.130569999999999</v>
      </c>
      <c r="F12" s="267">
        <v>88.572149999999993</v>
      </c>
      <c r="G12" s="268">
        <f t="shared" si="0"/>
        <v>19.834123674911659</v>
      </c>
      <c r="H12" s="44">
        <f t="shared" si="1"/>
        <v>-226.86942999999999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269">
        <v>38.409669999999998</v>
      </c>
      <c r="F13" s="270">
        <v>2.5032299999999998</v>
      </c>
      <c r="G13" s="271">
        <f t="shared" si="0"/>
        <v>6.987387665999635</v>
      </c>
      <c r="H13" s="272">
        <f t="shared" si="1"/>
        <v>-511.29033000000004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">
        <f>E15</f>
        <v>991.33845000000008</v>
      </c>
      <c r="F14" s="37">
        <f>F15</f>
        <v>783.79192000000012</v>
      </c>
      <c r="G14" s="38">
        <f t="shared" si="0"/>
        <v>9.4182877274754517</v>
      </c>
      <c r="H14" s="13">
        <f t="shared" si="1"/>
        <v>-9534.3375400000004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9">
        <f>E16+E17+E18+E19</f>
        <v>991.33845000000008</v>
      </c>
      <c r="F15" s="40">
        <f>F16+F17+F18+F19</f>
        <v>783.79192000000012</v>
      </c>
      <c r="G15" s="41">
        <f t="shared" si="0"/>
        <v>9.4182877274754517</v>
      </c>
      <c r="H15" s="22">
        <f t="shared" si="1"/>
        <v>-9534.3375400000004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42">
        <v>463.88328000000001</v>
      </c>
      <c r="F16" s="43">
        <v>368.06432000000001</v>
      </c>
      <c r="G16" s="25">
        <f t="shared" si="0"/>
        <v>9.7475302657697611</v>
      </c>
      <c r="H16" s="44">
        <f t="shared" si="1"/>
        <v>-4295.0994300000002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42">
        <v>3.1800600000000001</v>
      </c>
      <c r="F17" s="43">
        <v>2.3619599999999998</v>
      </c>
      <c r="G17" s="25">
        <f t="shared" si="0"/>
        <v>12.070192538712135</v>
      </c>
      <c r="H17" s="44">
        <f t="shared" si="1"/>
        <v>-23.166329999999999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42">
        <v>571.95743000000004</v>
      </c>
      <c r="F18" s="43">
        <v>488.0147</v>
      </c>
      <c r="G18" s="46">
        <f t="shared" si="0"/>
        <v>9.0255458907312534</v>
      </c>
      <c r="H18" s="44">
        <f t="shared" si="1"/>
        <v>-5765.13771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47">
        <v>-47.682319999999997</v>
      </c>
      <c r="F19" s="48">
        <v>-74.649060000000006</v>
      </c>
      <c r="G19" s="29">
        <f t="shared" si="0"/>
        <v>7.9903577429845827</v>
      </c>
      <c r="H19" s="44">
        <f t="shared" si="1"/>
        <v>549.06592999999998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51">
        <f>E21+E25+E27+E28+E26</f>
        <v>1486.18616</v>
      </c>
      <c r="F20" s="51">
        <f>F21+F25+F27+F28+F26</f>
        <v>1694.9894100000001</v>
      </c>
      <c r="G20" s="12">
        <f t="shared" si="0"/>
        <v>5.6847427000752004</v>
      </c>
      <c r="H20" s="52">
        <f t="shared" si="1"/>
        <v>-24657.233839999997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9">
        <f>E22+E23+E24</f>
        <v>1171.3047300000001</v>
      </c>
      <c r="F21" s="39">
        <f>F22+F23+F24</f>
        <v>431.63086000000004</v>
      </c>
      <c r="G21" s="46">
        <f t="shared" si="0"/>
        <v>5.7913707292954264</v>
      </c>
      <c r="H21" s="22">
        <f t="shared" si="1"/>
        <v>-19053.69527</v>
      </c>
    </row>
    <row r="22" spans="1:8" s="53" customFormat="1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42">
        <v>938.91728999999998</v>
      </c>
      <c r="F22" s="43">
        <v>221.22763</v>
      </c>
      <c r="G22" s="62">
        <f t="shared" si="0"/>
        <v>7.3646347948858732</v>
      </c>
      <c r="H22" s="44">
        <f t="shared" si="1"/>
        <v>-11810.082710000001</v>
      </c>
    </row>
    <row r="23" spans="1:8" s="53" customFormat="1" ht="24" x14ac:dyDescent="0.2">
      <c r="A23" s="208" t="s">
        <v>236</v>
      </c>
      <c r="B23" s="56" t="s">
        <v>24</v>
      </c>
      <c r="C23" s="42">
        <v>7476</v>
      </c>
      <c r="D23" s="42">
        <v>7476</v>
      </c>
      <c r="E23" s="42">
        <v>232.38744</v>
      </c>
      <c r="F23" s="43">
        <v>210.40253000000001</v>
      </c>
      <c r="G23" s="62">
        <f t="shared" si="0"/>
        <v>3.1084462279293743</v>
      </c>
      <c r="H23" s="44">
        <f t="shared" si="1"/>
        <v>-7243.6125599999996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23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0">
        <v>-3.5059300000000002</v>
      </c>
      <c r="F25" s="59">
        <v>111.92425</v>
      </c>
      <c r="G25" s="25" t="e">
        <f t="shared" si="0"/>
        <v>#DIV/0!</v>
      </c>
      <c r="H25" s="26">
        <f t="shared" si="1"/>
        <v>-3.5059300000000002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0"/>
      <c r="F26" s="31"/>
      <c r="G26" s="25"/>
      <c r="H26" s="26"/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60">
        <v>263.73451999999997</v>
      </c>
      <c r="F27" s="61">
        <v>1012.40926</v>
      </c>
      <c r="G27" s="25">
        <f t="shared" si="0"/>
        <v>4.9375357114774721</v>
      </c>
      <c r="H27" s="26">
        <f t="shared" si="1"/>
        <v>-5077.6854800000001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0">
        <v>54.652839999999998</v>
      </c>
      <c r="F28" s="31">
        <v>139.02503999999999</v>
      </c>
      <c r="G28" s="63">
        <f t="shared" si="0"/>
        <v>9.4718960138648178</v>
      </c>
      <c r="H28" s="26">
        <f t="shared" si="1"/>
        <v>-522.34716000000003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65">
        <f>E30+E31</f>
        <v>571.66506000000004</v>
      </c>
      <c r="F29" s="11">
        <f>F30+F31</f>
        <v>457.44797</v>
      </c>
      <c r="G29" s="12">
        <f t="shared" si="0"/>
        <v>5.5860614212885258</v>
      </c>
      <c r="H29" s="52">
        <f t="shared" si="1"/>
        <v>-9662.1117800000011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20">
        <v>169.88182</v>
      </c>
      <c r="F30" s="66">
        <v>50.08907</v>
      </c>
      <c r="G30" s="41">
        <f t="shared" si="0"/>
        <v>15.802959999999999</v>
      </c>
      <c r="H30" s="22">
        <f t="shared" si="1"/>
        <v>-905.11817999999994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68">
        <v>401.78323999999998</v>
      </c>
      <c r="F31" s="59">
        <v>407.35890000000001</v>
      </c>
      <c r="G31" s="69">
        <f t="shared" si="0"/>
        <v>4.3868657029097342</v>
      </c>
      <c r="H31" s="33">
        <f t="shared" si="1"/>
        <v>-8756.9935999999998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11">
        <f t="shared" ref="E32:F32" si="2">E33+E35+E36</f>
        <v>249.66702000000001</v>
      </c>
      <c r="F32" s="11">
        <f t="shared" si="2"/>
        <v>160.14004</v>
      </c>
      <c r="G32" s="71">
        <f t="shared" si="0"/>
        <v>14.451469289222219</v>
      </c>
      <c r="H32" s="52">
        <f t="shared" si="1"/>
        <v>-1477.9567599999998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27">
        <f>E34</f>
        <v>244.83702</v>
      </c>
      <c r="F33" s="28">
        <f>F34</f>
        <v>157.20004</v>
      </c>
      <c r="G33" s="46">
        <f t="shared" si="0"/>
        <v>14.93819524100061</v>
      </c>
      <c r="H33" s="22">
        <f t="shared" si="1"/>
        <v>-1394.1629800000001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47">
        <v>244.83702</v>
      </c>
      <c r="F34" s="48">
        <v>157.20004</v>
      </c>
      <c r="G34" s="288">
        <f t="shared" si="0"/>
        <v>14.93819524100061</v>
      </c>
      <c r="H34" s="44">
        <f t="shared" si="1"/>
        <v>-1394.1629800000001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60">
        <v>4.83</v>
      </c>
      <c r="F35" s="61">
        <v>2.94</v>
      </c>
      <c r="G35" s="46">
        <f t="shared" si="0"/>
        <v>5.8457746668089987</v>
      </c>
      <c r="H35" s="26">
        <f t="shared" si="1"/>
        <v>-77.793779999999998</v>
      </c>
    </row>
    <row r="36" spans="1:9" ht="15.75" customHeight="1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0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24107.510280000002</v>
      </c>
      <c r="E37" s="77">
        <f>E38+E46+E47</f>
        <v>1098.25227</v>
      </c>
      <c r="F37" s="76">
        <f>F38+F46+F47+F45</f>
        <v>945.60558000000003</v>
      </c>
      <c r="G37" s="12">
        <f t="shared" si="0"/>
        <v>4.5556436863209742</v>
      </c>
      <c r="H37" s="13">
        <f t="shared" si="1"/>
        <v>-23009.258010000001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22960.576280000001</v>
      </c>
      <c r="E38" s="79">
        <f>E39+E41+E43+E45</f>
        <v>858.63773999999989</v>
      </c>
      <c r="F38" s="39">
        <f>F39+F41+F43</f>
        <v>787.75238000000002</v>
      </c>
      <c r="G38" s="21">
        <f t="shared" si="0"/>
        <v>3.7396175493553416</v>
      </c>
      <c r="H38" s="80">
        <f t="shared" si="1"/>
        <v>-22101.938540000003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10328.700000000001</v>
      </c>
      <c r="E39" s="23">
        <f>E40</f>
        <v>457.32139000000001</v>
      </c>
      <c r="F39" s="23">
        <f>F40</f>
        <v>369.69668999999999</v>
      </c>
      <c r="G39" s="25">
        <f t="shared" si="0"/>
        <v>4.4276761838372689</v>
      </c>
      <c r="H39" s="26">
        <f t="shared" si="1"/>
        <v>-9871.3786100000016</v>
      </c>
    </row>
    <row r="40" spans="1:9" s="81" customFormat="1" ht="24" x14ac:dyDescent="0.2">
      <c r="A40" s="296" t="s">
        <v>254</v>
      </c>
      <c r="B40" s="83" t="s">
        <v>38</v>
      </c>
      <c r="C40" s="302">
        <v>10328.700000000001</v>
      </c>
      <c r="D40" s="302">
        <v>10328.700000000001</v>
      </c>
      <c r="E40" s="47">
        <v>457.32139000000001</v>
      </c>
      <c r="F40" s="47">
        <v>369.69668999999999</v>
      </c>
      <c r="G40" s="303">
        <f t="shared" si="0"/>
        <v>4.4276761838372689</v>
      </c>
      <c r="H40" s="304">
        <f t="shared" si="1"/>
        <v>-9871.3786100000016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23">
        <f>E42</f>
        <v>361.95762999999999</v>
      </c>
      <c r="F41" s="68">
        <f>F42</f>
        <v>361.63346999999999</v>
      </c>
      <c r="G41" s="85">
        <f>G42</f>
        <v>2.9563822265841386</v>
      </c>
      <c r="H41" s="23">
        <f>E41-D41</f>
        <v>-11881.30465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42">
        <v>361.95762999999999</v>
      </c>
      <c r="F42" s="42">
        <v>361.63346999999999</v>
      </c>
      <c r="G42" s="305">
        <f>E42/D42*100</f>
        <v>2.9563822265841386</v>
      </c>
      <c r="H42" s="42">
        <f>E42-D42</f>
        <v>-11881.30465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28.405719999999999</v>
      </c>
      <c r="F43" s="23">
        <f>F44</f>
        <v>56.422220000000003</v>
      </c>
      <c r="G43" s="85">
        <f>G44</f>
        <v>7.3094947685878529</v>
      </c>
      <c r="H43" s="68">
        <f>E43-D43</f>
        <v>-360.20828</v>
      </c>
      <c r="I43" s="86"/>
    </row>
    <row r="44" spans="1:9" s="87" customFormat="1" ht="36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42">
        <v>28.405719999999999</v>
      </c>
      <c r="F44" s="47">
        <v>56.422220000000003</v>
      </c>
      <c r="G44" s="305">
        <f>E44/D44*100</f>
        <v>7.3094947685878529</v>
      </c>
      <c r="H44" s="42">
        <f>H43</f>
        <v>-360.20828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68">
        <v>10.952999999999999</v>
      </c>
      <c r="F45" s="68"/>
      <c r="G45" s="63">
        <f t="shared" ref="G45:G64" si="3">E45/D45*100</f>
        <v>5.9874052937124862</v>
      </c>
      <c r="H45" s="88">
        <f t="shared" ref="H45:H125" si="4">E45-D45</f>
        <v>-171.98099999999999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89">
        <v>151.27482000000001</v>
      </c>
      <c r="F46" s="89">
        <v>89.197929999999999</v>
      </c>
      <c r="G46" s="63">
        <f t="shared" si="3"/>
        <v>25.736639559018681</v>
      </c>
      <c r="H46" s="88">
        <f t="shared" si="4"/>
        <v>-436.50518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376.22</v>
      </c>
      <c r="D47" s="11">
        <f>D48+D49</f>
        <v>376.22</v>
      </c>
      <c r="E47" s="11">
        <f t="shared" ref="E47:F47" si="5">E48+E49</f>
        <v>88.339709999999997</v>
      </c>
      <c r="F47" s="11">
        <f t="shared" si="5"/>
        <v>68.655270000000002</v>
      </c>
      <c r="G47" s="12">
        <f t="shared" si="3"/>
        <v>23.480864919462014</v>
      </c>
      <c r="H47" s="13">
        <f t="shared" si="4"/>
        <v>-287.88029000000006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92">
        <v>88.339709999999997</v>
      </c>
      <c r="F48" s="93">
        <v>68.655270000000002</v>
      </c>
      <c r="G48" s="29">
        <f t="shared" si="3"/>
        <v>24.188081156563165</v>
      </c>
      <c r="H48" s="74">
        <f t="shared" si="4"/>
        <v>-276.88029000000006</v>
      </c>
    </row>
    <row r="49" spans="1:9" s="45" customFormat="1" ht="48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90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76">
        <f>+E51</f>
        <v>13.20173</v>
      </c>
      <c r="F50" s="76">
        <f>+F51</f>
        <v>4.5100000000000001E-2</v>
      </c>
      <c r="G50" s="38">
        <f t="shared" si="3"/>
        <v>17.189752604166667</v>
      </c>
      <c r="H50" s="97">
        <f t="shared" si="4"/>
        <v>-63.598269999999999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27">
        <f t="shared" ref="E51:F51" si="6">E52+E53+E54</f>
        <v>13.20173</v>
      </c>
      <c r="F51" s="27">
        <f t="shared" si="6"/>
        <v>4.5100000000000001E-2</v>
      </c>
      <c r="G51" s="41">
        <f t="shared" si="3"/>
        <v>17.189752604166667</v>
      </c>
      <c r="H51" s="22">
        <f t="shared" si="4"/>
        <v>-63.598269999999999</v>
      </c>
    </row>
    <row r="52" spans="1:9" s="45" customFormat="1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42">
        <v>11.68723</v>
      </c>
      <c r="F52" s="43">
        <v>4.1059999999999999E-2</v>
      </c>
      <c r="G52" s="62">
        <f t="shared" si="3"/>
        <v>15.459298941798943</v>
      </c>
      <c r="H52" s="344">
        <f t="shared" si="4"/>
        <v>-63.912769999999995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42">
        <v>1.28217</v>
      </c>
      <c r="F53" s="43">
        <v>4.0400000000000002E-3</v>
      </c>
      <c r="G53" s="62">
        <f t="shared" si="3"/>
        <v>106.84750000000001</v>
      </c>
      <c r="H53" s="44">
        <f t="shared" si="4"/>
        <v>8.2170000000000076E-2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42">
        <v>0.23233000000000001</v>
      </c>
      <c r="F54" s="43"/>
      <c r="G54" s="271"/>
      <c r="H54" s="345">
        <f t="shared" si="4"/>
        <v>0.23233000000000001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0</v>
      </c>
      <c r="E55" s="36">
        <f>E56</f>
        <v>24.394870000000001</v>
      </c>
      <c r="F55" s="36">
        <f>F56</f>
        <v>0</v>
      </c>
      <c r="G55" s="38" t="e">
        <f>E55/D55*100</f>
        <v>#DIV/0!</v>
      </c>
      <c r="H55" s="97">
        <f t="shared" si="4"/>
        <v>24.394870000000001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0</v>
      </c>
      <c r="E56" s="39">
        <f>E58+E57</f>
        <v>24.394870000000001</v>
      </c>
      <c r="F56" s="39">
        <f>F58+F57</f>
        <v>0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/>
      <c r="E57" s="20">
        <v>24.394870000000001</v>
      </c>
      <c r="F57" s="66"/>
      <c r="G57" s="25" t="e">
        <f t="shared" si="3"/>
        <v>#DIV/0!</v>
      </c>
      <c r="H57" s="26">
        <f t="shared" si="4"/>
        <v>24.394870000000001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/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125</v>
      </c>
      <c r="E59" s="35">
        <f t="shared" ref="E59:F59" si="7">E60+E61+E63</f>
        <v>141.37078</v>
      </c>
      <c r="F59" s="35">
        <f t="shared" si="7"/>
        <v>0</v>
      </c>
      <c r="G59" s="12">
        <f t="shared" si="3"/>
        <v>113.09662400000001</v>
      </c>
      <c r="H59" s="13">
        <f t="shared" si="4"/>
        <v>16.370779999999996</v>
      </c>
    </row>
    <row r="60" spans="1:9" s="45" customFormat="1" ht="48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3"/>
        <v>#DIV/0!</v>
      </c>
      <c r="H60" s="22">
        <f t="shared" si="4"/>
        <v>0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125</v>
      </c>
      <c r="E61" s="61">
        <f t="shared" ref="E61:F61" si="8">E62</f>
        <v>141.37078</v>
      </c>
      <c r="F61" s="61">
        <f t="shared" si="8"/>
        <v>0</v>
      </c>
      <c r="G61" s="46">
        <f t="shared" si="3"/>
        <v>113.09662400000001</v>
      </c>
      <c r="H61" s="99">
        <f t="shared" si="4"/>
        <v>16.370779999999996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125</v>
      </c>
      <c r="E62" s="27">
        <v>141.37078</v>
      </c>
      <c r="F62" s="28"/>
      <c r="G62" s="46">
        <f t="shared" si="3"/>
        <v>113.09662400000001</v>
      </c>
      <c r="H62" s="99">
        <f t="shared" si="4"/>
        <v>16.370779999999996</v>
      </c>
    </row>
    <row r="63" spans="1:9" s="86" customFormat="1" ht="24.75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196</v>
      </c>
      <c r="E64" s="77">
        <f>E65+E67+E69+E71+E75+E77+E81+E83+E92+E73+E95+E85+E87+E89+E79</f>
        <v>76.762620000000013</v>
      </c>
      <c r="F64" s="77">
        <f t="shared" ref="F64" si="9">F65+F67+F69+F71+F75+F77+F81+F83+F92+F73+F95+F85+F87+F89</f>
        <v>159.79820999999998</v>
      </c>
      <c r="G64" s="114">
        <f t="shared" si="3"/>
        <v>39.164602040816334</v>
      </c>
      <c r="H64" s="115">
        <f>E64-D64</f>
        <v>-119.23737999999999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79">
        <f t="shared" ref="E65:F65" si="10">E66</f>
        <v>0.2</v>
      </c>
      <c r="F65" s="79">
        <f t="shared" si="10"/>
        <v>0.05</v>
      </c>
      <c r="G65" s="103">
        <f>E65/D65*100</f>
        <v>2.5</v>
      </c>
      <c r="H65" s="39">
        <f t="shared" si="4"/>
        <v>-7.8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125">
        <v>0.2</v>
      </c>
      <c r="F66" s="316">
        <v>0.05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79">
        <f t="shared" ref="E67:F67" si="11">E68</f>
        <v>14.552659999999999</v>
      </c>
      <c r="F67" s="79">
        <f t="shared" si="11"/>
        <v>7.5</v>
      </c>
      <c r="G67" s="103">
        <f t="shared" ref="G67:G71" si="12">E67/D67*100</f>
        <v>46.944064516129032</v>
      </c>
      <c r="H67" s="23">
        <f t="shared" si="4"/>
        <v>-16.447340000000001</v>
      </c>
    </row>
    <row r="68" spans="1:8" ht="60" x14ac:dyDescent="0.2">
      <c r="A68" s="118" t="s">
        <v>67</v>
      </c>
      <c r="B68" s="121" t="s">
        <v>68</v>
      </c>
      <c r="C68" s="124">
        <v>31</v>
      </c>
      <c r="D68" s="124">
        <v>31</v>
      </c>
      <c r="E68" s="125">
        <v>14.552659999999999</v>
      </c>
      <c r="F68" s="43">
        <v>7.5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79">
        <f>E70</f>
        <v>0.75482000000000005</v>
      </c>
      <c r="F69" s="79">
        <f>F70</f>
        <v>0</v>
      </c>
      <c r="G69" s="122">
        <f t="shared" si="12"/>
        <v>18.8705</v>
      </c>
      <c r="H69" s="123">
        <f t="shared" si="4"/>
        <v>-3.24518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125">
        <v>0.75482000000000005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79">
        <f t="shared" ref="E73:F73" si="13">E74</f>
        <v>13.5</v>
      </c>
      <c r="F73" s="79">
        <f t="shared" si="13"/>
        <v>0</v>
      </c>
      <c r="G73" s="122">
        <f t="shared" ref="G73" si="14">E73/D73*100</f>
        <v>270</v>
      </c>
      <c r="H73" s="23">
        <f t="shared" ref="H73" si="15">E73-D73</f>
        <v>8.5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125">
        <v>13.5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0.25004999999999999</v>
      </c>
      <c r="F75" s="79">
        <f>F76</f>
        <v>7.2495000000000003</v>
      </c>
      <c r="G75" s="122" t="e">
        <f>E75/D75*100</f>
        <v>#DIV/0!</v>
      </c>
      <c r="H75" s="23">
        <f>E75-D75</f>
        <v>0.25004999999999999</v>
      </c>
    </row>
    <row r="76" spans="1:8" ht="48" x14ac:dyDescent="0.2">
      <c r="A76" s="118" t="s">
        <v>79</v>
      </c>
      <c r="B76" s="121" t="s">
        <v>80</v>
      </c>
      <c r="C76" s="124"/>
      <c r="D76" s="124"/>
      <c r="E76" s="125">
        <v>0.25004999999999999</v>
      </c>
      <c r="F76" s="43">
        <v>7.2495000000000003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79">
        <f>E78</f>
        <v>0.3</v>
      </c>
      <c r="F77" s="79">
        <f>F78</f>
        <v>0.3</v>
      </c>
      <c r="G77" s="122">
        <f t="shared" ref="G77:G95" si="16">E77/D77*100</f>
        <v>15</v>
      </c>
      <c r="H77" s="23">
        <f t="shared" ref="H77:H85" si="17">E77-D77</f>
        <v>-1.7</v>
      </c>
    </row>
    <row r="78" spans="1:8" ht="60" x14ac:dyDescent="0.2">
      <c r="A78" s="118" t="s">
        <v>83</v>
      </c>
      <c r="B78" s="121" t="s">
        <v>84</v>
      </c>
      <c r="C78" s="124">
        <v>2</v>
      </c>
      <c r="D78" s="124">
        <v>2</v>
      </c>
      <c r="E78" s="125">
        <v>0.3</v>
      </c>
      <c r="F78" s="43">
        <v>0.3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79">
        <f t="shared" ref="E79:F79" si="18">E80</f>
        <v>0.25001000000000001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0.25001000000000001</v>
      </c>
    </row>
    <row r="80" spans="1:8" ht="48" x14ac:dyDescent="0.2">
      <c r="A80" s="118" t="s">
        <v>301</v>
      </c>
      <c r="B80" s="348" t="s">
        <v>302</v>
      </c>
      <c r="C80" s="124"/>
      <c r="D80" s="124"/>
      <c r="E80" s="125">
        <v>0.25001000000000001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79">
        <f>E82</f>
        <v>1.848E-2</v>
      </c>
      <c r="F81" s="79">
        <f>F82</f>
        <v>0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125">
        <v>1.848E-2</v>
      </c>
      <c r="F82" s="43"/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79">
        <f t="shared" ref="E83:F83" si="21">E84</f>
        <v>18.191320000000001</v>
      </c>
      <c r="F83" s="79">
        <f t="shared" si="21"/>
        <v>19.34075</v>
      </c>
      <c r="G83" s="122">
        <f t="shared" si="16"/>
        <v>51.975200000000001</v>
      </c>
      <c r="H83" s="23">
        <f t="shared" si="17"/>
        <v>-16.808679999999999</v>
      </c>
    </row>
    <row r="84" spans="1:9" ht="46.5" customHeight="1" x14ac:dyDescent="0.2">
      <c r="A84" s="128" t="s">
        <v>91</v>
      </c>
      <c r="B84" s="129" t="s">
        <v>92</v>
      </c>
      <c r="C84" s="124">
        <v>35</v>
      </c>
      <c r="D84" s="124">
        <v>35</v>
      </c>
      <c r="E84" s="125">
        <v>18.191320000000001</v>
      </c>
      <c r="F84" s="43">
        <v>19.34075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7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72" hidden="1" x14ac:dyDescent="0.2">
      <c r="A86" s="132" t="s">
        <v>95</v>
      </c>
      <c r="B86" s="133" t="s">
        <v>96</v>
      </c>
      <c r="C86" s="124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9">
        <f>E88</f>
        <v>2.2781899999999999</v>
      </c>
      <c r="F87" s="39">
        <f>F88</f>
        <v>0</v>
      </c>
      <c r="G87" s="122" t="e">
        <f t="shared" si="16"/>
        <v>#DIV/0!</v>
      </c>
      <c r="H87" s="23">
        <f t="shared" ref="H87:H95" si="22">E87-D87</f>
        <v>2.2781899999999999</v>
      </c>
    </row>
    <row r="88" spans="1:9" ht="36" x14ac:dyDescent="0.2">
      <c r="A88" s="132" t="s">
        <v>99</v>
      </c>
      <c r="B88" s="133" t="s">
        <v>100</v>
      </c>
      <c r="C88" s="124"/>
      <c r="D88" s="124"/>
      <c r="E88" s="125">
        <v>2.2781899999999999</v>
      </c>
      <c r="F88" s="43"/>
      <c r="G88" s="122"/>
      <c r="H88" s="42"/>
      <c r="I88" s="45"/>
    </row>
    <row r="89" spans="1:9" ht="24.75" customHeight="1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0</v>
      </c>
      <c r="E89" s="23">
        <f>E90+E91</f>
        <v>25.842040000000001</v>
      </c>
      <c r="F89" s="23">
        <f>F90+F91</f>
        <v>0</v>
      </c>
      <c r="G89" s="122" t="e">
        <f t="shared" si="16"/>
        <v>#DIV/0!</v>
      </c>
      <c r="H89" s="23">
        <f>E89-D89</f>
        <v>25.842040000000001</v>
      </c>
      <c r="I89" s="45"/>
    </row>
    <row r="90" spans="1:9" ht="36" x14ac:dyDescent="0.2">
      <c r="A90" s="132" t="s">
        <v>103</v>
      </c>
      <c r="B90" s="133" t="s">
        <v>104</v>
      </c>
      <c r="C90" s="124"/>
      <c r="D90" s="124"/>
      <c r="E90" s="124">
        <v>25.842040000000001</v>
      </c>
      <c r="F90" s="24"/>
      <c r="G90" s="126" t="e">
        <f t="shared" si="16"/>
        <v>#DIV/0!</v>
      </c>
      <c r="H90" s="42">
        <f>E90-D90</f>
        <v>25.842040000000001</v>
      </c>
      <c r="I90" s="45"/>
    </row>
    <row r="91" spans="1:9" ht="36" hidden="1" x14ac:dyDescent="0.2">
      <c r="A91" s="132" t="s">
        <v>105</v>
      </c>
      <c r="B91" s="133" t="s">
        <v>106</v>
      </c>
      <c r="C91" s="124"/>
      <c r="D91" s="124"/>
      <c r="E91" s="124"/>
      <c r="F91" s="24"/>
      <c r="G91" s="126" t="e">
        <f t="shared" si="16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3">E93+E94</f>
        <v>0.62504999999999999</v>
      </c>
      <c r="F92" s="24">
        <f t="shared" si="23"/>
        <v>5.3579600000000003</v>
      </c>
      <c r="G92" s="122" t="e">
        <f t="shared" si="16"/>
        <v>#DIV/0!</v>
      </c>
      <c r="H92" s="23">
        <f t="shared" si="22"/>
        <v>0.62504999999999999</v>
      </c>
    </row>
    <row r="93" spans="1:9" ht="36" x14ac:dyDescent="0.2">
      <c r="A93" s="137" t="s">
        <v>109</v>
      </c>
      <c r="B93" s="138" t="s">
        <v>110</v>
      </c>
      <c r="C93" s="48"/>
      <c r="D93" s="48"/>
      <c r="E93" s="48">
        <v>5.0000000000000002E-5</v>
      </c>
      <c r="F93" s="48">
        <v>5.0670000000000002</v>
      </c>
      <c r="G93" s="126" t="e">
        <f t="shared" si="16"/>
        <v>#DIV/0!</v>
      </c>
      <c r="H93" s="42">
        <f t="shared" si="22"/>
        <v>5.0000000000000002E-5</v>
      </c>
    </row>
    <row r="94" spans="1:9" ht="36" x14ac:dyDescent="0.2">
      <c r="A94" s="137" t="s">
        <v>111</v>
      </c>
      <c r="B94" s="138" t="s">
        <v>112</v>
      </c>
      <c r="C94" s="48"/>
      <c r="D94" s="48"/>
      <c r="E94" s="47">
        <v>0.625</v>
      </c>
      <c r="F94" s="48">
        <v>0.29096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4">E96</f>
        <v>0</v>
      </c>
      <c r="F95" s="24">
        <f t="shared" si="24"/>
        <v>120</v>
      </c>
      <c r="G95" s="139" t="e">
        <f t="shared" si="16"/>
        <v>#DIV/0!</v>
      </c>
      <c r="H95" s="68">
        <f t="shared" si="22"/>
        <v>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/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144">
        <f>E98+E99+E100+E101+E102</f>
        <v>0.155</v>
      </c>
      <c r="F97" s="144">
        <f t="shared" ref="F97" si="25">F98+F99+F100+F101</f>
        <v>56.753540000000001</v>
      </c>
      <c r="G97" s="145">
        <f>E97/D97*100</f>
        <v>2.505370382642794E-2</v>
      </c>
      <c r="H97" s="146">
        <f t="shared" si="4"/>
        <v>-618.51600000000008</v>
      </c>
    </row>
    <row r="98" spans="1:8" x14ac:dyDescent="0.2">
      <c r="A98" s="286" t="s">
        <v>119</v>
      </c>
      <c r="B98" s="19" t="s">
        <v>120</v>
      </c>
      <c r="C98" s="27"/>
      <c r="D98" s="27"/>
      <c r="E98" s="148">
        <v>0.155</v>
      </c>
      <c r="F98" s="40"/>
      <c r="G98" s="25"/>
      <c r="H98" s="22">
        <f t="shared" si="4"/>
        <v>0.155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/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9" si="26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23">
        <f>E103</f>
        <v>0</v>
      </c>
      <c r="F102" s="23">
        <f t="shared" ref="F102" si="27">F103</f>
        <v>0</v>
      </c>
      <c r="G102" s="63">
        <f t="shared" si="26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90"/>
      <c r="F103" s="95"/>
      <c r="G103" s="32">
        <f t="shared" si="26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254">
        <f>E105+E151+E154+E157</f>
        <v>60400.863940000003</v>
      </c>
      <c r="F104" s="251">
        <f>F105+F149+F151+F154+F157</f>
        <v>54728.271980000005</v>
      </c>
      <c r="G104" s="255">
        <f t="shared" si="26"/>
        <v>14.397197244263312</v>
      </c>
      <c r="H104" s="256">
        <f t="shared" si="4"/>
        <v>-359131.23605999997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258">
        <f>E106+E109+E123+E146</f>
        <v>60400.863940000003</v>
      </c>
      <c r="F105" s="252">
        <f>F106+F109+F123+F146</f>
        <v>54730.890840000007</v>
      </c>
      <c r="G105" s="259">
        <f t="shared" si="26"/>
        <v>14.397197244263312</v>
      </c>
      <c r="H105" s="260">
        <f t="shared" si="4"/>
        <v>-359131.23605999997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153">
        <f t="shared" ref="E106:F106" si="28">E107+E108</f>
        <v>23346</v>
      </c>
      <c r="F106" s="153">
        <f t="shared" si="28"/>
        <v>22686</v>
      </c>
      <c r="G106" s="151">
        <f t="shared" si="26"/>
        <v>12.949281150159745</v>
      </c>
      <c r="H106" s="97">
        <f t="shared" si="4"/>
        <v>-156942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109">
        <v>23346</v>
      </c>
      <c r="F107" s="108">
        <v>22686</v>
      </c>
      <c r="G107" s="41">
        <f t="shared" si="26"/>
        <v>14.201766552303088</v>
      </c>
      <c r="H107" s="22">
        <f t="shared" si="4"/>
        <v>-141042</v>
      </c>
    </row>
    <row r="108" spans="1:8" ht="25.5" customHeight="1" thickBot="1" x14ac:dyDescent="0.25">
      <c r="A108" s="349" t="s">
        <v>308</v>
      </c>
      <c r="B108" s="350" t="s">
        <v>309</v>
      </c>
      <c r="C108" s="105"/>
      <c r="D108" s="105">
        <v>15900</v>
      </c>
      <c r="E108" s="89"/>
      <c r="F108" s="105"/>
      <c r="G108" s="103">
        <f t="shared" si="26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249">
        <f t="shared" ref="E109:F109" si="29">E110+E117+E114+E111+E113+E112+E116+E115</f>
        <v>6302.2466599999998</v>
      </c>
      <c r="F109" s="249">
        <f t="shared" si="29"/>
        <v>1816.3773200000001</v>
      </c>
      <c r="G109" s="71">
        <f t="shared" si="26"/>
        <v>20.492378772261262</v>
      </c>
      <c r="H109" s="13">
        <f t="shared" si="4"/>
        <v>-24451.853339999994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23"/>
      <c r="F110" s="24"/>
      <c r="G110" s="25">
        <f>E110/D110*100</f>
        <v>0</v>
      </c>
      <c r="H110" s="26">
        <f>E110-D110</f>
        <v>-3131</v>
      </c>
    </row>
    <row r="111" spans="1:8" s="10" customFormat="1" ht="24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23"/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23"/>
      <c r="F112" s="23"/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23">
        <v>1108.116</v>
      </c>
      <c r="F113" s="159">
        <v>1172.0070000000001</v>
      </c>
      <c r="G113" s="25">
        <f>E113/D113*100</f>
        <v>20.00606618642691</v>
      </c>
      <c r="H113" s="99">
        <f t="shared" si="4"/>
        <v>-4430.7839999999997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9">
        <v>4235.3</v>
      </c>
      <c r="F114" s="161"/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20"/>
      <c r="F115" s="170"/>
      <c r="G115" s="46">
        <f t="shared" ref="G115:G122" si="30">E115/D115*100</f>
        <v>0</v>
      </c>
      <c r="H115" s="99">
        <f t="shared" ref="H115:H116" si="31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89"/>
      <c r="F116" s="105"/>
      <c r="G116" s="46" t="e">
        <f t="shared" si="30"/>
        <v>#DIV/0!</v>
      </c>
      <c r="H116" s="99">
        <f t="shared" si="31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249">
        <f t="shared" ref="E117:F117" si="32">E118+E119+E120+E121+E122</f>
        <v>958.83065999999997</v>
      </c>
      <c r="F117" s="249">
        <f t="shared" si="32"/>
        <v>644.37031999999999</v>
      </c>
      <c r="G117" s="151">
        <f t="shared" si="30"/>
        <v>5.7813123907145005</v>
      </c>
      <c r="H117" s="97">
        <f t="shared" si="4"/>
        <v>-15626.16934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109"/>
      <c r="F118" s="166"/>
      <c r="G118" s="41">
        <f t="shared" si="30"/>
        <v>0</v>
      </c>
      <c r="H118" s="22">
        <f t="shared" si="4"/>
        <v>-909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23">
        <v>241.92</v>
      </c>
      <c r="F119" s="166">
        <v>230.928</v>
      </c>
      <c r="G119" s="25">
        <f t="shared" si="30"/>
        <v>21.299524564183837</v>
      </c>
      <c r="H119" s="99">
        <f t="shared" si="4"/>
        <v>-893.88</v>
      </c>
    </row>
    <row r="120" spans="1:8" ht="24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0"/>
      <c r="F120" s="24"/>
      <c r="G120" s="25">
        <f t="shared" si="30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23">
        <v>716.91066000000001</v>
      </c>
      <c r="F121" s="24">
        <v>413.44232</v>
      </c>
      <c r="G121" s="25">
        <f t="shared" si="30"/>
        <v>22.663378750039513</v>
      </c>
      <c r="H121" s="99">
        <f t="shared" si="4"/>
        <v>-2446.3893400000002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20"/>
      <c r="F122" s="79"/>
      <c r="G122" s="25">
        <f t="shared" si="30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251">
        <f>E124+E136+E138+E140+E142+E143+E144+E139+E137+E141</f>
        <v>28691.097280000002</v>
      </c>
      <c r="F123" s="251">
        <f>F124+F136+F138+F140+F142+F143+F144+F139+F137</f>
        <v>28083.353520000001</v>
      </c>
      <c r="G123" s="255">
        <f>E123/D123*100</f>
        <v>15.410225725123027</v>
      </c>
      <c r="H123" s="256">
        <f t="shared" si="4"/>
        <v>-157491.10271999997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17">
        <f>E127+E130+E126+E125+E128+E134+E131+E132+E133+E135+E129</f>
        <v>21054.158000000003</v>
      </c>
      <c r="F124" s="17">
        <f>F127+F130+F126+F125+F128+F134+F131+F132+F133+F135+F129</f>
        <v>20552.560000000001</v>
      </c>
      <c r="G124" s="151">
        <f>E124/D124*100</f>
        <v>15.298918896137586</v>
      </c>
      <c r="H124" s="97">
        <f t="shared" si="4"/>
        <v>-116564.44200000001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109"/>
      <c r="F125" s="173"/>
      <c r="G125" s="41">
        <f>E125/D125*100</f>
        <v>0</v>
      </c>
      <c r="H125" s="22">
        <f t="shared" si="4"/>
        <v>-1500.3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9"/>
      <c r="F126" s="161"/>
      <c r="G126" s="25">
        <f t="shared" ref="G126:G143" si="33">E126/D126*100</f>
        <v>0</v>
      </c>
      <c r="H126" s="99">
        <f t="shared" ref="H126:H143" si="34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9">
        <v>16148</v>
      </c>
      <c r="F127" s="175">
        <v>16086</v>
      </c>
      <c r="G127" s="25">
        <f t="shared" si="33"/>
        <v>16.651113391112464</v>
      </c>
      <c r="H127" s="99">
        <f t="shared" si="34"/>
        <v>-80830.5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9">
        <v>2894</v>
      </c>
      <c r="F128" s="175">
        <v>2518</v>
      </c>
      <c r="G128" s="25">
        <f t="shared" si="33"/>
        <v>16.652760594988059</v>
      </c>
      <c r="H128" s="99">
        <f t="shared" si="34"/>
        <v>-14484.5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9">
        <v>177.99</v>
      </c>
      <c r="F129" s="177">
        <v>187.845</v>
      </c>
      <c r="G129" s="46"/>
      <c r="H129" s="99"/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9"/>
      <c r="F130" s="159"/>
      <c r="G130" s="46">
        <f>E130/D130*100</f>
        <v>0</v>
      </c>
      <c r="H130" s="99">
        <f>E130-D130</f>
        <v>-238.1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9"/>
      <c r="F131" s="175"/>
      <c r="G131" s="46">
        <f t="shared" si="33"/>
        <v>0</v>
      </c>
      <c r="H131" s="99">
        <f t="shared" si="34"/>
        <v>-1293.2</v>
      </c>
    </row>
    <row r="132" spans="1:8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9"/>
      <c r="F132" s="175"/>
      <c r="G132" s="25">
        <f t="shared" si="33"/>
        <v>0</v>
      </c>
      <c r="H132" s="99">
        <f t="shared" si="34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9">
        <v>1834.1679999999999</v>
      </c>
      <c r="F133" s="166">
        <v>1760.7149999999999</v>
      </c>
      <c r="G133" s="25">
        <f>E133/D133*100</f>
        <v>16.381180337239211</v>
      </c>
      <c r="H133" s="99">
        <f>E133-D133</f>
        <v>-9362.6319999999996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9"/>
      <c r="F134" s="175"/>
      <c r="G134" s="46">
        <f t="shared" si="33"/>
        <v>0</v>
      </c>
      <c r="H134" s="99">
        <f t="shared" si="34"/>
        <v>-1400.6</v>
      </c>
    </row>
    <row r="135" spans="1:8" ht="36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89"/>
      <c r="F135" s="89"/>
      <c r="G135" s="32">
        <f t="shared" si="33"/>
        <v>0</v>
      </c>
      <c r="H135" s="96">
        <f t="shared" si="34"/>
        <v>-6306.3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181"/>
      <c r="F136" s="79"/>
      <c r="G136" s="46">
        <f t="shared" si="33"/>
        <v>0</v>
      </c>
      <c r="H136" s="99">
        <f t="shared" si="34"/>
        <v>-1765.9</v>
      </c>
    </row>
    <row r="137" spans="1:8" ht="24" customHeight="1" x14ac:dyDescent="0.2">
      <c r="A137" s="171" t="s">
        <v>169</v>
      </c>
      <c r="B137" s="182" t="s">
        <v>218</v>
      </c>
      <c r="C137" s="23">
        <v>1030.0999999999999</v>
      </c>
      <c r="D137" s="23">
        <v>1030.0999999999999</v>
      </c>
      <c r="E137" s="166"/>
      <c r="F137" s="24"/>
      <c r="G137" s="25">
        <f t="shared" si="33"/>
        <v>0</v>
      </c>
      <c r="H137" s="99">
        <f t="shared" si="34"/>
        <v>-1030.0999999999999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183">
        <v>250.36661000000001</v>
      </c>
      <c r="F138" s="79">
        <v>433.32499999999999</v>
      </c>
      <c r="G138" s="25">
        <f t="shared" si="33"/>
        <v>14.059221136567835</v>
      </c>
      <c r="H138" s="99">
        <f t="shared" si="34"/>
        <v>-1530.4333899999999</v>
      </c>
    </row>
    <row r="139" spans="1:8" ht="24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68"/>
      <c r="F139" s="59"/>
      <c r="G139" s="46">
        <f>E139/D139*100</f>
        <v>0</v>
      </c>
      <c r="H139" s="99">
        <f>E139-D139</f>
        <v>-72</v>
      </c>
    </row>
    <row r="140" spans="1:8" ht="14.25" customHeight="1" x14ac:dyDescent="0.2">
      <c r="A140" s="184" t="s">
        <v>172</v>
      </c>
      <c r="B140" s="98" t="s">
        <v>173</v>
      </c>
      <c r="C140" s="186"/>
      <c r="D140" s="186"/>
      <c r="E140" s="183"/>
      <c r="F140" s="24">
        <v>220.31528</v>
      </c>
      <c r="G140" s="46" t="e">
        <f t="shared" si="33"/>
        <v>#DIV/0!</v>
      </c>
      <c r="H140" s="99">
        <f t="shared" si="34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183"/>
      <c r="F141" s="24"/>
      <c r="G141" s="46" t="e">
        <f t="shared" si="33"/>
        <v>#DIV/0!</v>
      </c>
      <c r="H141" s="99">
        <f t="shared" si="34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183">
        <v>83.685400000000001</v>
      </c>
      <c r="F142" s="24">
        <v>75.691209999999998</v>
      </c>
      <c r="G142" s="25">
        <f t="shared" si="33"/>
        <v>11.967024167024167</v>
      </c>
      <c r="H142" s="99">
        <f t="shared" si="34"/>
        <v>-615.6146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183">
        <v>192.88727</v>
      </c>
      <c r="F143" s="24">
        <v>191.46203</v>
      </c>
      <c r="G143" s="25">
        <f t="shared" si="33"/>
        <v>12.204192976906041</v>
      </c>
      <c r="H143" s="99">
        <f t="shared" si="34"/>
        <v>-1387.6127300000001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">
        <f>E145</f>
        <v>7110</v>
      </c>
      <c r="F144" s="101">
        <f>F145</f>
        <v>6610</v>
      </c>
      <c r="G144" s="71">
        <f>E144/D144*100</f>
        <v>17.076978503662783</v>
      </c>
      <c r="H144" s="13">
        <f>E144-D144</f>
        <v>-34525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188">
        <v>7110</v>
      </c>
      <c r="F145" s="189">
        <v>6610</v>
      </c>
      <c r="G145" s="21">
        <f>E145/D145*100</f>
        <v>17.076978503662783</v>
      </c>
      <c r="H145" s="80">
        <f>E145-D145</f>
        <v>-34525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192">
        <f>E147+E148+E149</f>
        <v>2061.52</v>
      </c>
      <c r="F146" s="192">
        <f>F147+F148</f>
        <v>2145.16</v>
      </c>
      <c r="G146" s="71">
        <f>E146/D146*100</f>
        <v>9.2412519387837442</v>
      </c>
      <c r="H146" s="13">
        <f>E146-D146</f>
        <v>-20246.28</v>
      </c>
    </row>
    <row r="147" spans="1:8" ht="36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196">
        <v>2061.52</v>
      </c>
      <c r="F147" s="197">
        <v>2145.16</v>
      </c>
      <c r="G147" s="41">
        <f>E147/D147*100</f>
        <v>16.749703440094901</v>
      </c>
      <c r="H147" s="22">
        <f>E147-D147</f>
        <v>-10246.279999999999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200"/>
      <c r="F148" s="105"/>
      <c r="G148" s="29"/>
      <c r="H148" s="74">
        <f>E148-D148</f>
        <v>-10000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5">C150</f>
        <v>0</v>
      </c>
      <c r="D149" s="261">
        <f t="shared" si="35"/>
        <v>0</v>
      </c>
      <c r="E149" s="36">
        <f t="shared" si="35"/>
        <v>0</v>
      </c>
      <c r="F149" s="36">
        <f t="shared" si="35"/>
        <v>0</v>
      </c>
      <c r="G149" s="201">
        <f t="shared" si="35"/>
        <v>0</v>
      </c>
      <c r="H149" s="202">
        <f t="shared" si="35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205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" si="36">C152+C153</f>
        <v>0</v>
      </c>
      <c r="D151" s="261">
        <f t="shared" ref="D151:H151" si="37">D152+D153</f>
        <v>0</v>
      </c>
      <c r="E151" s="36">
        <f t="shared" si="37"/>
        <v>0</v>
      </c>
      <c r="F151" s="36">
        <f t="shared" si="37"/>
        <v>0</v>
      </c>
      <c r="G151" s="201">
        <f t="shared" si="37"/>
        <v>0</v>
      </c>
      <c r="H151" s="207">
        <f t="shared" si="37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23"/>
      <c r="F152" s="24"/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89"/>
      <c r="F153" s="105"/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212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214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218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">
        <f t="shared" ref="E157:F157" si="38">E158</f>
        <v>0</v>
      </c>
      <c r="F157" s="36">
        <f t="shared" si="38"/>
        <v>-2.6188600000000002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188"/>
      <c r="F158" s="189">
        <v>-2.6188600000000002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">
        <f>E8+E104</f>
        <v>75278.628599999996</v>
      </c>
      <c r="F159" s="36">
        <f>F8+F104</f>
        <v>69206.335350000008</v>
      </c>
      <c r="G159" s="12">
        <f>E159/D159*100</f>
        <v>13.3961124009416</v>
      </c>
      <c r="H159" s="13">
        <f>E159-D159</f>
        <v>-486665.21261999995</v>
      </c>
    </row>
    <row r="160" spans="1:8" x14ac:dyDescent="0.2">
      <c r="A160" s="1"/>
      <c r="B160" s="225"/>
      <c r="C160" s="226"/>
      <c r="D160" s="226"/>
      <c r="E160" s="227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231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231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231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239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239"/>
      <c r="F165" s="240"/>
      <c r="G165" s="240"/>
      <c r="H165" s="1"/>
    </row>
    <row r="166" spans="1:8" x14ac:dyDescent="0.2">
      <c r="A166" s="1"/>
      <c r="E166" s="227"/>
      <c r="F166" s="243"/>
      <c r="G166" s="244"/>
      <c r="H166" s="1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  <row r="1857" spans="3:6" customFormat="1" ht="15" x14ac:dyDescent="0.25">
      <c r="C1857" s="245"/>
      <c r="D1857" s="245"/>
      <c r="E1857" s="246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15748031496062992" header="0.31496062992125984" footer="0.31496062992125984"/>
  <pageSetup paperSize="9" scale="80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tabSelected="1" workbookViewId="0">
      <selection activeCell="B1" sqref="B1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42578125" style="242" customWidth="1"/>
    <col min="4" max="4" width="14.285156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310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5" t="s">
        <v>3</v>
      </c>
      <c r="B5" s="368" t="s">
        <v>4</v>
      </c>
      <c r="C5" s="371" t="s">
        <v>306</v>
      </c>
      <c r="D5" s="371" t="s">
        <v>307</v>
      </c>
      <c r="E5" s="371" t="s">
        <v>311</v>
      </c>
      <c r="F5" s="374" t="s">
        <v>312</v>
      </c>
      <c r="G5" s="359" t="s">
        <v>6</v>
      </c>
      <c r="H5" s="360"/>
    </row>
    <row r="6" spans="1:8" s="10" customFormat="1" x14ac:dyDescent="0.2">
      <c r="A6" s="366"/>
      <c r="B6" s="369"/>
      <c r="C6" s="372"/>
      <c r="D6" s="372"/>
      <c r="E6" s="372"/>
      <c r="F6" s="375"/>
      <c r="G6" s="361" t="s">
        <v>7</v>
      </c>
      <c r="H6" s="363" t="s">
        <v>8</v>
      </c>
    </row>
    <row r="7" spans="1:8" ht="12.75" thickBot="1" x14ac:dyDescent="0.25">
      <c r="A7" s="367"/>
      <c r="B7" s="370"/>
      <c r="C7" s="373"/>
      <c r="D7" s="373"/>
      <c r="E7" s="373"/>
      <c r="F7" s="376"/>
      <c r="G7" s="362"/>
      <c r="H7" s="36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251">
        <f>E9+E20+E32+E50+E64+E97+E37+E29+E14+E59+E55</f>
        <v>28913.856459999995</v>
      </c>
      <c r="F8" s="251">
        <f>F9+F20+F32+F50+F64+F97+F37+F29+F14+F59+F55</f>
        <v>29510.942529999997</v>
      </c>
      <c r="G8" s="275">
        <f t="shared" ref="G8:G40" si="0">E8/D8*100</f>
        <v>20.30300044947375</v>
      </c>
      <c r="H8" s="256">
        <f t="shared" ref="H8:H40" si="1">E8-D8</f>
        <v>-113497.88476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17">
        <f>E10</f>
        <v>17381.479329999998</v>
      </c>
      <c r="F9" s="18">
        <f>F10</f>
        <v>16906.031209999997</v>
      </c>
      <c r="G9" s="38">
        <f t="shared" si="0"/>
        <v>25.316300835435584</v>
      </c>
      <c r="H9" s="97">
        <f t="shared" si="1"/>
        <v>-51275.784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20">
        <f>E11+E12+E13</f>
        <v>17381.479329999998</v>
      </c>
      <c r="F10" s="20">
        <f>F11+F12+F13</f>
        <v>16906.031209999997</v>
      </c>
      <c r="G10" s="21">
        <f t="shared" si="0"/>
        <v>25.316300835435584</v>
      </c>
      <c r="H10" s="22">
        <f t="shared" si="1"/>
        <v>-51275.784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42">
        <v>17209.367259999999</v>
      </c>
      <c r="F11" s="43">
        <v>16777.483349999999</v>
      </c>
      <c r="G11" s="62">
        <f t="shared" si="0"/>
        <v>25.373355042874259</v>
      </c>
      <c r="H11" s="44">
        <f t="shared" si="1"/>
        <v>-50615.196070000005</v>
      </c>
    </row>
    <row r="12" spans="1:8" ht="60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266">
        <v>108.63753</v>
      </c>
      <c r="F12" s="267">
        <v>88.79813</v>
      </c>
      <c r="G12" s="268">
        <f t="shared" si="0"/>
        <v>38.387819787985869</v>
      </c>
      <c r="H12" s="44">
        <f t="shared" si="1"/>
        <v>-174.36247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269">
        <v>63.474539999999998</v>
      </c>
      <c r="F13" s="270">
        <v>39.74973</v>
      </c>
      <c r="G13" s="271">
        <f t="shared" si="0"/>
        <v>11.547123885755866</v>
      </c>
      <c r="H13" s="272">
        <f t="shared" si="1"/>
        <v>-486.22546000000006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">
        <f>E15</f>
        <v>2729.6253899999997</v>
      </c>
      <c r="F14" s="37">
        <f>F15</f>
        <v>2277.7866600000002</v>
      </c>
      <c r="G14" s="38">
        <f t="shared" si="0"/>
        <v>25.933017438436273</v>
      </c>
      <c r="H14" s="13">
        <f t="shared" si="1"/>
        <v>-7796.0506000000005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9">
        <f>E16+E17+E18+E19</f>
        <v>2729.6253899999997</v>
      </c>
      <c r="F15" s="40">
        <f>F16+F17+F18+F19</f>
        <v>2277.7866600000002</v>
      </c>
      <c r="G15" s="41">
        <f t="shared" si="0"/>
        <v>25.933017438436273</v>
      </c>
      <c r="H15" s="22">
        <f t="shared" si="1"/>
        <v>-7796.0506000000005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42">
        <v>1310.91536</v>
      </c>
      <c r="F16" s="43">
        <v>1022.22991</v>
      </c>
      <c r="G16" s="25">
        <f t="shared" si="0"/>
        <v>27.546125713913337</v>
      </c>
      <c r="H16" s="44">
        <f t="shared" si="1"/>
        <v>-3448.0673500000003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42">
        <v>8.40001</v>
      </c>
      <c r="F17" s="43">
        <v>7.1695500000000001</v>
      </c>
      <c r="G17" s="25">
        <f t="shared" si="0"/>
        <v>31.882963851973649</v>
      </c>
      <c r="H17" s="44">
        <f t="shared" si="1"/>
        <v>-17.946379999999998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42">
        <v>1586.1858299999999</v>
      </c>
      <c r="F18" s="43">
        <v>1430.95029</v>
      </c>
      <c r="G18" s="46">
        <f t="shared" si="0"/>
        <v>25.030172262807465</v>
      </c>
      <c r="H18" s="44">
        <f t="shared" si="1"/>
        <v>-4750.9093100000009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47">
        <v>-175.87581</v>
      </c>
      <c r="F19" s="48">
        <v>-182.56308999999999</v>
      </c>
      <c r="G19" s="29">
        <f t="shared" si="0"/>
        <v>29.472362926912648</v>
      </c>
      <c r="H19" s="44">
        <f t="shared" si="1"/>
        <v>420.87243999999998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51">
        <f>E21+E25+E27+E28+E26</f>
        <v>5587.6267600000001</v>
      </c>
      <c r="F20" s="51">
        <f>F21+F25+F27+F28+F26</f>
        <v>7022.2249199999997</v>
      </c>
      <c r="G20" s="12">
        <f t="shared" si="0"/>
        <v>21.372975532657932</v>
      </c>
      <c r="H20" s="52">
        <f t="shared" si="1"/>
        <v>-20555.793239999999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9">
        <f>E22+E23+E24</f>
        <v>2650.6006200000002</v>
      </c>
      <c r="F21" s="39">
        <f>F22+F23+F24</f>
        <v>2475.4701700000001</v>
      </c>
      <c r="G21" s="46">
        <f t="shared" si="0"/>
        <v>13.10556548825711</v>
      </c>
      <c r="H21" s="22">
        <f t="shared" si="1"/>
        <v>-17574.399379999999</v>
      </c>
    </row>
    <row r="22" spans="1:8" s="53" customFormat="1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42">
        <v>1236.24928</v>
      </c>
      <c r="F22" s="43">
        <v>383.12493000000001</v>
      </c>
      <c r="G22" s="62">
        <f t="shared" si="0"/>
        <v>9.6968333202604136</v>
      </c>
      <c r="H22" s="44">
        <f t="shared" si="1"/>
        <v>-11512.75072</v>
      </c>
    </row>
    <row r="23" spans="1:8" s="53" customFormat="1" ht="24" x14ac:dyDescent="0.2">
      <c r="A23" s="208" t="s">
        <v>236</v>
      </c>
      <c r="B23" s="56" t="s">
        <v>24</v>
      </c>
      <c r="C23" s="42">
        <v>7476</v>
      </c>
      <c r="D23" s="42">
        <v>7476</v>
      </c>
      <c r="E23" s="42">
        <v>1414.3513399999999</v>
      </c>
      <c r="F23" s="43">
        <v>2092.3445400000001</v>
      </c>
      <c r="G23" s="62">
        <f t="shared" si="0"/>
        <v>18.91855724986624</v>
      </c>
      <c r="H23" s="44">
        <f t="shared" si="1"/>
        <v>-6061.6486599999998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23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0">
        <v>-3.50576</v>
      </c>
      <c r="F25" s="59">
        <v>118.75855</v>
      </c>
      <c r="G25" s="25" t="e">
        <f t="shared" si="0"/>
        <v>#DIV/0!</v>
      </c>
      <c r="H25" s="26">
        <f t="shared" si="1"/>
        <v>-3.50576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0"/>
      <c r="F26" s="31">
        <v>5.042E-2</v>
      </c>
      <c r="G26" s="25"/>
      <c r="H26" s="26"/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60">
        <v>2735.6580199999999</v>
      </c>
      <c r="F27" s="61">
        <v>4189.4215000000004</v>
      </c>
      <c r="G27" s="25">
        <f t="shared" si="0"/>
        <v>51.21593171853177</v>
      </c>
      <c r="H27" s="26">
        <f t="shared" si="1"/>
        <v>-2605.7619800000002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0">
        <v>204.87388000000001</v>
      </c>
      <c r="F28" s="31">
        <v>238.52428</v>
      </c>
      <c r="G28" s="63">
        <f t="shared" si="0"/>
        <v>35.506738301559793</v>
      </c>
      <c r="H28" s="26">
        <f t="shared" si="1"/>
        <v>-372.12612000000001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65">
        <f>E30+E31</f>
        <v>855.48892000000001</v>
      </c>
      <c r="F29" s="11">
        <f>F30+F31</f>
        <v>1220.83341</v>
      </c>
      <c r="G29" s="12">
        <f t="shared" si="0"/>
        <v>8.3594642855237407</v>
      </c>
      <c r="H29" s="52">
        <f t="shared" si="1"/>
        <v>-9378.2879200000007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20">
        <v>177.80985000000001</v>
      </c>
      <c r="F30" s="66">
        <v>101.19815</v>
      </c>
      <c r="G30" s="41">
        <f t="shared" si="0"/>
        <v>16.540451162790699</v>
      </c>
      <c r="H30" s="22">
        <f t="shared" si="1"/>
        <v>-897.19015000000002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68">
        <v>677.67907000000002</v>
      </c>
      <c r="F31" s="59">
        <v>1119.63526</v>
      </c>
      <c r="G31" s="69">
        <f t="shared" si="0"/>
        <v>7.3992311619637627</v>
      </c>
      <c r="H31" s="33">
        <f t="shared" si="1"/>
        <v>-8481.0977700000003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11">
        <f t="shared" ref="E32:F32" si="2">E33+E35+E36</f>
        <v>369.38223000000005</v>
      </c>
      <c r="F32" s="11">
        <f t="shared" si="2"/>
        <v>305.39796000000001</v>
      </c>
      <c r="G32" s="71">
        <f t="shared" si="0"/>
        <v>21.38094151494025</v>
      </c>
      <c r="H32" s="52">
        <f t="shared" si="1"/>
        <v>-1358.2415499999997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27">
        <f>E34</f>
        <v>362.16223000000002</v>
      </c>
      <c r="F33" s="28">
        <f>F34</f>
        <v>300.95796000000001</v>
      </c>
      <c r="G33" s="46">
        <f t="shared" si="0"/>
        <v>22.096536302623552</v>
      </c>
      <c r="H33" s="22">
        <f t="shared" si="1"/>
        <v>-1276.8377700000001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47">
        <v>362.16223000000002</v>
      </c>
      <c r="F34" s="48">
        <v>300.95796000000001</v>
      </c>
      <c r="G34" s="288">
        <f t="shared" si="0"/>
        <v>22.096536302623552</v>
      </c>
      <c r="H34" s="44">
        <f t="shared" si="1"/>
        <v>-1276.8377700000001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60">
        <v>7.22</v>
      </c>
      <c r="F35" s="61">
        <v>4.4400000000000004</v>
      </c>
      <c r="G35" s="46">
        <f t="shared" si="0"/>
        <v>8.73840436736252</v>
      </c>
      <c r="H35" s="26">
        <f t="shared" si="1"/>
        <v>-75.403779999999998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0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77">
        <f>E38+E46+E47</f>
        <v>1483.6791799999999</v>
      </c>
      <c r="F37" s="76">
        <f>F38+F46+F47+F45</f>
        <v>1309.3156999999999</v>
      </c>
      <c r="G37" s="12">
        <f t="shared" si="0"/>
        <v>6.1713226944576114</v>
      </c>
      <c r="H37" s="13">
        <f t="shared" si="1"/>
        <v>-22557.831100000003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79">
        <f>E39+E41+E43+E45</f>
        <v>1189.8209099999999</v>
      </c>
      <c r="F38" s="39">
        <f>F39+F41+F43</f>
        <v>1078.10419</v>
      </c>
      <c r="G38" s="21">
        <f t="shared" si="0"/>
        <v>5.1969553637880201</v>
      </c>
      <c r="H38" s="80">
        <f t="shared" si="1"/>
        <v>-21704.755370000003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23">
        <f>E40</f>
        <v>675.27731000000006</v>
      </c>
      <c r="F39" s="23">
        <f>F40</f>
        <v>565.94102999999996</v>
      </c>
      <c r="G39" s="25">
        <f t="shared" si="0"/>
        <v>6.5799186373956164</v>
      </c>
      <c r="H39" s="26">
        <f t="shared" si="1"/>
        <v>-9587.4226900000012</v>
      </c>
    </row>
    <row r="40" spans="1:9" s="81" customFormat="1" ht="24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47">
        <v>675.27731000000006</v>
      </c>
      <c r="F40" s="47">
        <v>565.94102999999996</v>
      </c>
      <c r="G40" s="303">
        <f t="shared" si="0"/>
        <v>6.5799186373956164</v>
      </c>
      <c r="H40" s="304">
        <f t="shared" si="1"/>
        <v>-9587.4226900000012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23">
        <f>E42</f>
        <v>430.62624</v>
      </c>
      <c r="F41" s="68">
        <f>F42</f>
        <v>409.38578999999999</v>
      </c>
      <c r="G41" s="85">
        <f>G42</f>
        <v>3.5172507960027133</v>
      </c>
      <c r="H41" s="23">
        <f>E41-D41</f>
        <v>-11812.636040000001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42">
        <v>430.62624</v>
      </c>
      <c r="F42" s="42">
        <v>409.38578999999999</v>
      </c>
      <c r="G42" s="305">
        <f>E42/D42*100</f>
        <v>3.5172507960027133</v>
      </c>
      <c r="H42" s="42">
        <f>E42-D42</f>
        <v>-11812.636040000001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62.011360000000003</v>
      </c>
      <c r="F43" s="23">
        <f>F44</f>
        <v>102.77737</v>
      </c>
      <c r="G43" s="85">
        <f>G44</f>
        <v>15.957057645890268</v>
      </c>
      <c r="H43" s="68">
        <f>E43-D43</f>
        <v>-326.60263999999995</v>
      </c>
      <c r="I43" s="86"/>
    </row>
    <row r="44" spans="1:9" s="87" customFormat="1" ht="36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42">
        <v>62.011360000000003</v>
      </c>
      <c r="F44" s="47">
        <v>102.77737</v>
      </c>
      <c r="G44" s="305">
        <f>E44/D44*100</f>
        <v>15.957057645890268</v>
      </c>
      <c r="H44" s="42">
        <f>H43</f>
        <v>-326.60263999999995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68">
        <v>21.905999999999999</v>
      </c>
      <c r="F45" s="68">
        <v>21.905999999999999</v>
      </c>
      <c r="G45" s="63">
        <f t="shared" ref="G45:G64" si="3">E45/D45*100</f>
        <v>11.974810587424972</v>
      </c>
      <c r="H45" s="88">
        <f t="shared" ref="H45:H125" si="4">E45-D45</f>
        <v>-161.02799999999999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89">
        <v>152.31315000000001</v>
      </c>
      <c r="F46" s="89">
        <v>90.236260000000001</v>
      </c>
      <c r="G46" s="63">
        <f t="shared" si="3"/>
        <v>25.913292388308552</v>
      </c>
      <c r="H46" s="88">
        <f t="shared" si="4"/>
        <v>-435.46684999999997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376.22</v>
      </c>
      <c r="D47" s="11">
        <f>D48+D49</f>
        <v>376.22</v>
      </c>
      <c r="E47" s="11">
        <f t="shared" ref="E47:F47" si="5">E48+E49</f>
        <v>141.54512</v>
      </c>
      <c r="F47" s="11">
        <f t="shared" si="5"/>
        <v>119.06925</v>
      </c>
      <c r="G47" s="12">
        <f t="shared" si="3"/>
        <v>37.622965286268666</v>
      </c>
      <c r="H47" s="13">
        <f t="shared" si="4"/>
        <v>-234.67488000000003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92">
        <v>141.54512</v>
      </c>
      <c r="F48" s="93">
        <v>119.06925</v>
      </c>
      <c r="G48" s="29">
        <f t="shared" si="3"/>
        <v>38.756125075297078</v>
      </c>
      <c r="H48" s="74">
        <f t="shared" si="4"/>
        <v>-223.67488000000003</v>
      </c>
    </row>
    <row r="49" spans="1:9" s="45" customFormat="1" ht="48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90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76">
        <f>+E51</f>
        <v>15.98218</v>
      </c>
      <c r="F50" s="76">
        <f>+F51</f>
        <v>8.3858800000000002</v>
      </c>
      <c r="G50" s="38">
        <f t="shared" si="3"/>
        <v>20.810130208333334</v>
      </c>
      <c r="H50" s="97">
        <f t="shared" si="4"/>
        <v>-60.817819999999998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27">
        <f t="shared" ref="E51:F51" si="6">E52+E53+E54</f>
        <v>15.98218</v>
      </c>
      <c r="F51" s="27">
        <f t="shared" si="6"/>
        <v>8.3858800000000002</v>
      </c>
      <c r="G51" s="41">
        <f t="shared" si="3"/>
        <v>20.810130208333334</v>
      </c>
      <c r="H51" s="22">
        <f t="shared" si="4"/>
        <v>-60.817819999999998</v>
      </c>
    </row>
    <row r="52" spans="1:9" s="45" customFormat="1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42">
        <v>11.95204</v>
      </c>
      <c r="F52" s="43">
        <v>7.0049599999999996</v>
      </c>
      <c r="G52" s="62">
        <f t="shared" si="3"/>
        <v>15.80957671957672</v>
      </c>
      <c r="H52" s="344">
        <f t="shared" si="4"/>
        <v>-63.647959999999998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42">
        <v>3.7978100000000001</v>
      </c>
      <c r="F53" s="43">
        <v>1.3809199999999999</v>
      </c>
      <c r="G53" s="62">
        <f t="shared" si="3"/>
        <v>316.48416666666668</v>
      </c>
      <c r="H53" s="44">
        <f t="shared" si="4"/>
        <v>2.59781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42">
        <v>0.23233000000000001</v>
      </c>
      <c r="F54" s="43"/>
      <c r="G54" s="271"/>
      <c r="H54" s="345">
        <f t="shared" si="4"/>
        <v>0.23233000000000001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6">
        <f>E56</f>
        <v>24.394870000000001</v>
      </c>
      <c r="F55" s="36">
        <f>F56</f>
        <v>69.507159999999999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9">
        <f>E58+E57</f>
        <v>24.394870000000001</v>
      </c>
      <c r="F56" s="39">
        <f>F58+F57</f>
        <v>69.507159999999999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>
        <v>24</v>
      </c>
      <c r="E57" s="20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>
        <v>69.507159999999999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35">
        <f t="shared" ref="E59:F59" si="7">E60+E61+E63</f>
        <v>236.67</v>
      </c>
      <c r="F59" s="35">
        <f t="shared" si="7"/>
        <v>0</v>
      </c>
      <c r="G59" s="12">
        <f t="shared" si="3"/>
        <v>167.85106382978722</v>
      </c>
      <c r="H59" s="13">
        <f t="shared" si="4"/>
        <v>95.669999999999987</v>
      </c>
    </row>
    <row r="60" spans="1:9" s="45" customFormat="1" ht="48" hidden="1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3"/>
        <v>#DIV/0!</v>
      </c>
      <c r="H60" s="22">
        <f t="shared" si="4"/>
        <v>0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61">
        <f t="shared" ref="E61:F61" si="8">E62</f>
        <v>236.67</v>
      </c>
      <c r="F61" s="61">
        <f t="shared" si="8"/>
        <v>0</v>
      </c>
      <c r="G61" s="46">
        <f t="shared" si="3"/>
        <v>167.85106382978722</v>
      </c>
      <c r="H61" s="99">
        <f t="shared" si="4"/>
        <v>95.669999999999987</v>
      </c>
    </row>
    <row r="62" spans="1:9" ht="36.75" thickBot="1" x14ac:dyDescent="0.25">
      <c r="A62" s="157" t="s">
        <v>275</v>
      </c>
      <c r="B62" s="110" t="s">
        <v>58</v>
      </c>
      <c r="C62" s="315">
        <v>125</v>
      </c>
      <c r="D62" s="315">
        <v>141</v>
      </c>
      <c r="E62" s="27">
        <v>236.67</v>
      </c>
      <c r="F62" s="28"/>
      <c r="G62" s="46">
        <f t="shared" si="3"/>
        <v>167.85106382978722</v>
      </c>
      <c r="H62" s="99">
        <f t="shared" si="4"/>
        <v>95.669999999999987</v>
      </c>
    </row>
    <row r="63" spans="1:9" s="86" customFormat="1" ht="24.75" hidden="1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77">
        <f>E65+E67+E69+E71+E75+E77+E81+E83+E92+E73+E95+E85+E87+E89+E79</f>
        <v>229.52760000000001</v>
      </c>
      <c r="F64" s="77">
        <f t="shared" ref="F64" si="9">F65+F67+F69+F71+F75+F77+F81+F83+F92+F73+F95+F85+F87+F89</f>
        <v>184.50609</v>
      </c>
      <c r="G64" s="114">
        <f t="shared" si="3"/>
        <v>103.39081081081081</v>
      </c>
      <c r="H64" s="115">
        <f>E64-D64</f>
        <v>7.5276000000000067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79">
        <f t="shared" ref="E65:F65" si="10">E66</f>
        <v>0.72499999999999998</v>
      </c>
      <c r="F65" s="79">
        <f t="shared" si="10"/>
        <v>0.1</v>
      </c>
      <c r="G65" s="103">
        <f>E65/D65*100</f>
        <v>9.0625</v>
      </c>
      <c r="H65" s="39">
        <f t="shared" si="4"/>
        <v>-7.2750000000000004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125">
        <v>0.72499999999999998</v>
      </c>
      <c r="F66" s="316">
        <v>0.1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79">
        <f t="shared" ref="E67:F67" si="11">E68</f>
        <v>24.311579999999999</v>
      </c>
      <c r="F67" s="79">
        <f t="shared" si="11"/>
        <v>21.94566</v>
      </c>
      <c r="G67" s="103">
        <f t="shared" ref="G67:G71" si="12">E67/D67*100</f>
        <v>78.424451612903226</v>
      </c>
      <c r="H67" s="23">
        <f t="shared" si="4"/>
        <v>-6.6884200000000007</v>
      </c>
    </row>
    <row r="68" spans="1:8" ht="60" x14ac:dyDescent="0.2">
      <c r="A68" s="118" t="s">
        <v>67</v>
      </c>
      <c r="B68" s="121" t="s">
        <v>68</v>
      </c>
      <c r="C68" s="124">
        <v>31</v>
      </c>
      <c r="D68" s="124">
        <v>31</v>
      </c>
      <c r="E68" s="125">
        <v>24.311579999999999</v>
      </c>
      <c r="F68" s="43">
        <v>21.94566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79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125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79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125">
        <v>15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8.0000499999999999</v>
      </c>
      <c r="F75" s="79">
        <f>F76</f>
        <v>7.4995000000000003</v>
      </c>
      <c r="G75" s="122" t="e">
        <f>E75/D75*100</f>
        <v>#DIV/0!</v>
      </c>
      <c r="H75" s="23">
        <f>E75-D75</f>
        <v>8.0000499999999999</v>
      </c>
    </row>
    <row r="76" spans="1:8" ht="48" x14ac:dyDescent="0.2">
      <c r="A76" s="118" t="s">
        <v>79</v>
      </c>
      <c r="B76" s="121" t="s">
        <v>80</v>
      </c>
      <c r="C76" s="124"/>
      <c r="D76" s="124"/>
      <c r="E76" s="125">
        <v>8.0000499999999999</v>
      </c>
      <c r="F76" s="43">
        <v>7.4995000000000003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79">
        <f>E78</f>
        <v>0.3</v>
      </c>
      <c r="F77" s="79">
        <f>F78</f>
        <v>0.54774</v>
      </c>
      <c r="G77" s="122">
        <f t="shared" ref="G77:G95" si="16">E77/D77*100</f>
        <v>15</v>
      </c>
      <c r="H77" s="23">
        <f t="shared" ref="H77:H85" si="17">E77-D77</f>
        <v>-1.7</v>
      </c>
    </row>
    <row r="78" spans="1:8" ht="60" x14ac:dyDescent="0.2">
      <c r="A78" s="118" t="s">
        <v>83</v>
      </c>
      <c r="B78" s="121" t="s">
        <v>84</v>
      </c>
      <c r="C78" s="124">
        <v>2</v>
      </c>
      <c r="D78" s="124">
        <v>2</v>
      </c>
      <c r="E78" s="125">
        <v>0.3</v>
      </c>
      <c r="F78" s="43">
        <v>0.54774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79">
        <f t="shared" ref="E79:F79" si="18">E80</f>
        <v>0.64898999999999996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0.64898999999999996</v>
      </c>
    </row>
    <row r="80" spans="1:8" ht="48" x14ac:dyDescent="0.2">
      <c r="A80" s="118" t="s">
        <v>301</v>
      </c>
      <c r="B80" s="348" t="s">
        <v>302</v>
      </c>
      <c r="C80" s="124"/>
      <c r="D80" s="124"/>
      <c r="E80" s="125">
        <v>0.64898999999999996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79">
        <f>E82</f>
        <v>1.848E-2</v>
      </c>
      <c r="F81" s="79">
        <f>F82</f>
        <v>1.5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125">
        <v>1.848E-2</v>
      </c>
      <c r="F82" s="43">
        <v>1.5</v>
      </c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79">
        <f t="shared" ref="E83:F83" si="21">E84</f>
        <v>29.432410000000001</v>
      </c>
      <c r="F83" s="79">
        <f t="shared" si="21"/>
        <v>25.25318</v>
      </c>
      <c r="G83" s="122">
        <f t="shared" si="16"/>
        <v>84.092600000000004</v>
      </c>
      <c r="H83" s="23">
        <f t="shared" si="17"/>
        <v>-5.5675899999999992</v>
      </c>
    </row>
    <row r="84" spans="1:9" ht="48" x14ac:dyDescent="0.2">
      <c r="A84" s="128" t="s">
        <v>91</v>
      </c>
      <c r="B84" s="129" t="s">
        <v>92</v>
      </c>
      <c r="C84" s="124">
        <v>35</v>
      </c>
      <c r="D84" s="124">
        <v>35</v>
      </c>
      <c r="E84" s="125">
        <v>29.432410000000001</v>
      </c>
      <c r="F84" s="43">
        <v>25.25318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7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72" hidden="1" x14ac:dyDescent="0.2">
      <c r="A86" s="132" t="s">
        <v>95</v>
      </c>
      <c r="B86" s="133" t="s">
        <v>96</v>
      </c>
      <c r="C86" s="124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9">
        <f>E88</f>
        <v>3.7481900000000001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3.7481900000000001</v>
      </c>
    </row>
    <row r="88" spans="1:9" ht="36" x14ac:dyDescent="0.2">
      <c r="A88" s="132" t="s">
        <v>99</v>
      </c>
      <c r="B88" s="133" t="s">
        <v>100</v>
      </c>
      <c r="C88" s="124"/>
      <c r="D88" s="124"/>
      <c r="E88" s="125">
        <v>3.7481900000000001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23">
        <f>E90+E91</f>
        <v>25.842040000000001</v>
      </c>
      <c r="F89" s="23">
        <f>F90+F91</f>
        <v>0</v>
      </c>
      <c r="G89" s="122">
        <f t="shared" si="16"/>
        <v>99.392461538461546</v>
      </c>
      <c r="H89" s="23">
        <f>E89-D89</f>
        <v>-0.15795999999999921</v>
      </c>
      <c r="I89" s="45"/>
    </row>
    <row r="90" spans="1:9" ht="35.25" customHeight="1" x14ac:dyDescent="0.2">
      <c r="A90" s="132" t="s">
        <v>103</v>
      </c>
      <c r="B90" s="133" t="s">
        <v>104</v>
      </c>
      <c r="C90" s="124"/>
      <c r="D90" s="124">
        <v>26</v>
      </c>
      <c r="E90" s="124">
        <v>25.842040000000001</v>
      </c>
      <c r="F90" s="24"/>
      <c r="G90" s="126">
        <f t="shared" si="16"/>
        <v>99.392461538461546</v>
      </c>
      <c r="H90" s="42">
        <f>E90-D90</f>
        <v>-0.15795999999999921</v>
      </c>
      <c r="I90" s="45"/>
    </row>
    <row r="91" spans="1:9" ht="36" hidden="1" x14ac:dyDescent="0.2">
      <c r="A91" s="132" t="s">
        <v>105</v>
      </c>
      <c r="B91" s="133" t="s">
        <v>106</v>
      </c>
      <c r="C91" s="124"/>
      <c r="D91" s="124"/>
      <c r="E91" s="124"/>
      <c r="F91" s="24"/>
      <c r="G91" s="126" t="e">
        <f t="shared" si="16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3">E93+E94</f>
        <v>0.62504999999999999</v>
      </c>
      <c r="F92" s="24">
        <f t="shared" si="23"/>
        <v>7.6600099999999998</v>
      </c>
      <c r="G92" s="122" t="e">
        <f t="shared" si="16"/>
        <v>#DIV/0!</v>
      </c>
      <c r="H92" s="23">
        <f t="shared" si="22"/>
        <v>0.62504999999999999</v>
      </c>
    </row>
    <row r="93" spans="1:9" ht="36" x14ac:dyDescent="0.2">
      <c r="A93" s="137" t="s">
        <v>109</v>
      </c>
      <c r="B93" s="138" t="s">
        <v>110</v>
      </c>
      <c r="C93" s="48"/>
      <c r="D93" s="48"/>
      <c r="E93" s="48">
        <v>5.0000000000000002E-5</v>
      </c>
      <c r="F93" s="48">
        <v>7.0208899999999996</v>
      </c>
      <c r="G93" s="126" t="e">
        <f t="shared" si="16"/>
        <v>#DIV/0!</v>
      </c>
      <c r="H93" s="42">
        <f t="shared" si="22"/>
        <v>5.0000000000000002E-5</v>
      </c>
    </row>
    <row r="94" spans="1:9" ht="36" x14ac:dyDescent="0.2">
      <c r="A94" s="137" t="s">
        <v>111</v>
      </c>
      <c r="B94" s="138" t="s">
        <v>112</v>
      </c>
      <c r="C94" s="48"/>
      <c r="D94" s="48"/>
      <c r="E94" s="47">
        <v>0.625</v>
      </c>
      <c r="F94" s="48">
        <v>0.63912000000000002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4">E96</f>
        <v>120</v>
      </c>
      <c r="F95" s="24">
        <f t="shared" si="24"/>
        <v>120</v>
      </c>
      <c r="G95" s="139" t="e">
        <f t="shared" si="16"/>
        <v>#DIV/0!</v>
      </c>
      <c r="H95" s="68">
        <f t="shared" si="22"/>
        <v>120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>
        <v>120</v>
      </c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144">
        <f>E98+E99+E100+E101+E102</f>
        <v>0</v>
      </c>
      <c r="F97" s="144">
        <f>F98+F99+F100+F101+F102</f>
        <v>206.95354</v>
      </c>
      <c r="G97" s="145">
        <f>E97/D97*100</f>
        <v>0</v>
      </c>
      <c r="H97" s="146">
        <f t="shared" si="4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148"/>
      <c r="F98" s="40"/>
      <c r="G98" s="25"/>
      <c r="H98" s="22">
        <f t="shared" si="4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>
        <v>0.2</v>
      </c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23">
        <f>E103</f>
        <v>0</v>
      </c>
      <c r="F102" s="23">
        <f t="shared" ref="F102" si="26">F103</f>
        <v>150</v>
      </c>
      <c r="G102" s="63">
        <f t="shared" si="25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90"/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254">
        <f>E105+E151+E154+E157</f>
        <v>89425.414810000002</v>
      </c>
      <c r="F104" s="251">
        <f>F105+F149+F151+F154+F157</f>
        <v>111550.99993999999</v>
      </c>
      <c r="G104" s="255">
        <f t="shared" si="25"/>
        <v>21.315511926262616</v>
      </c>
      <c r="H104" s="256">
        <f t="shared" si="4"/>
        <v>-330106.68518999999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258">
        <f>E106+E109+E123+E146</f>
        <v>89425.414810000002</v>
      </c>
      <c r="F105" s="252">
        <f>F106+F109+F123+F146</f>
        <v>111565.32272</v>
      </c>
      <c r="G105" s="259">
        <f t="shared" si="25"/>
        <v>21.315511926262616</v>
      </c>
      <c r="H105" s="260">
        <f t="shared" si="4"/>
        <v>-330106.68518999999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153">
        <f t="shared" ref="E106:F106" si="27">E107+E108</f>
        <v>35537.9</v>
      </c>
      <c r="F106" s="153">
        <f t="shared" si="27"/>
        <v>37850</v>
      </c>
      <c r="G106" s="151">
        <f t="shared" si="25"/>
        <v>19.711738995385161</v>
      </c>
      <c r="H106" s="97">
        <f t="shared" si="4"/>
        <v>-144750.1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109">
        <v>35537.9</v>
      </c>
      <c r="F107" s="108">
        <v>37850</v>
      </c>
      <c r="G107" s="41">
        <f t="shared" si="25"/>
        <v>21.618305472418911</v>
      </c>
      <c r="H107" s="22">
        <f t="shared" si="4"/>
        <v>-128850.1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89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249">
        <f t="shared" ref="E109" si="28">E110+E117+E114+E111+E113+E112+E116+E115</f>
        <v>7196.9843500000006</v>
      </c>
      <c r="F109" s="249">
        <f>F110+F117+F114+F111+F113+F112+F116+F115</f>
        <v>28239.458210000001</v>
      </c>
      <c r="G109" s="71">
        <f t="shared" si="25"/>
        <v>23.4017069268813</v>
      </c>
      <c r="H109" s="13">
        <f t="shared" si="4"/>
        <v>-23557.115649999992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23"/>
      <c r="F110" s="24"/>
      <c r="G110" s="25">
        <f>E110/D110*100</f>
        <v>0</v>
      </c>
      <c r="H110" s="26">
        <f>E110-D110</f>
        <v>-3131</v>
      </c>
    </row>
    <row r="111" spans="1:8" s="10" customFormat="1" ht="24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23"/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23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23">
        <v>1644.7159999999999</v>
      </c>
      <c r="F113" s="159">
        <v>1767.41</v>
      </c>
      <c r="G113" s="25">
        <f>E113/D113*100</f>
        <v>29.693910343208941</v>
      </c>
      <c r="H113" s="99">
        <f t="shared" si="4"/>
        <v>-3894.1839999999997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9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20"/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89"/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249">
        <f t="shared" ref="E117:F117" si="31">E118+E119+E120+E121+E122</f>
        <v>1316.9683500000001</v>
      </c>
      <c r="F117" s="249">
        <f t="shared" si="31"/>
        <v>1277.8099200000001</v>
      </c>
      <c r="G117" s="151">
        <f t="shared" si="29"/>
        <v>7.9407196261682245</v>
      </c>
      <c r="H117" s="97">
        <f t="shared" si="4"/>
        <v>-15268.031650000001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109"/>
      <c r="F118" s="166">
        <v>52.749479999999998</v>
      </c>
      <c r="G118" s="41">
        <f t="shared" si="29"/>
        <v>0</v>
      </c>
      <c r="H118" s="22">
        <f t="shared" si="4"/>
        <v>-909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377">
        <v>344.01600000000002</v>
      </c>
      <c r="F119" s="166">
        <v>346.392</v>
      </c>
      <c r="G119" s="25">
        <f t="shared" si="29"/>
        <v>30.288431061806659</v>
      </c>
      <c r="H119" s="99">
        <f t="shared" si="4"/>
        <v>-791.78399999999988</v>
      </c>
    </row>
    <row r="120" spans="1:8" ht="24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0"/>
      <c r="F120" s="24"/>
      <c r="G120" s="25">
        <f t="shared" si="29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23">
        <v>972.95235000000002</v>
      </c>
      <c r="F121" s="24">
        <v>878.66844000000003</v>
      </c>
      <c r="G121" s="25">
        <f t="shared" si="29"/>
        <v>30.757511143426168</v>
      </c>
      <c r="H121" s="99">
        <f t="shared" si="4"/>
        <v>-2190.3476500000002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20"/>
      <c r="F122" s="79"/>
      <c r="G122" s="25">
        <f t="shared" si="29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251">
        <f>E124+E136+E138+E140+E142+E143+E144+E139+E137+E141</f>
        <v>43608.605459999999</v>
      </c>
      <c r="F123" s="251">
        <f>F124+F136+F138+F140+F142+F143+F144+F139+F137</f>
        <v>42279.011509999997</v>
      </c>
      <c r="G123" s="255">
        <f>E123/D123*100</f>
        <v>23.42254278873061</v>
      </c>
      <c r="H123" s="256">
        <f t="shared" si="4"/>
        <v>-142573.59453999999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17">
        <f>E127+E130+E126+E125+E128+E134+E131+E132+E133+E135+E129</f>
        <v>31581.493999999999</v>
      </c>
      <c r="F124" s="17">
        <f>F127+F130+F126+F125+F128+F134+F131+F132+F133+F135+F129</f>
        <v>30890.937000000002</v>
      </c>
      <c r="G124" s="151">
        <f>E124/D124*100</f>
        <v>22.948565092218637</v>
      </c>
      <c r="H124" s="97">
        <f t="shared" si="4"/>
        <v>-106037.106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109"/>
      <c r="F125" s="173"/>
      <c r="G125" s="41">
        <f>E125/D125*100</f>
        <v>0</v>
      </c>
      <c r="H125" s="22">
        <f t="shared" si="4"/>
        <v>-1500.3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9"/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23">
        <v>24245</v>
      </c>
      <c r="F127" s="175">
        <v>24152</v>
      </c>
      <c r="G127" s="25">
        <f t="shared" si="32"/>
        <v>25.000386683646376</v>
      </c>
      <c r="H127" s="99">
        <f t="shared" si="33"/>
        <v>-72733.5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23">
        <v>4345</v>
      </c>
      <c r="F128" s="175">
        <v>3782</v>
      </c>
      <c r="G128" s="25">
        <f t="shared" si="32"/>
        <v>25.002157838708751</v>
      </c>
      <c r="H128" s="99">
        <f t="shared" si="33"/>
        <v>-13033.5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23">
        <v>278.495</v>
      </c>
      <c r="F129" s="177">
        <v>281.77499999999998</v>
      </c>
      <c r="G129" s="46"/>
      <c r="H129" s="99"/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9"/>
      <c r="F130" s="159"/>
      <c r="G130" s="46">
        <f>E130/D130*100</f>
        <v>0</v>
      </c>
      <c r="H130" s="99">
        <f>E130-D130</f>
        <v>-238.1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9"/>
      <c r="F131" s="175"/>
      <c r="G131" s="46">
        <f t="shared" si="32"/>
        <v>0</v>
      </c>
      <c r="H131" s="99">
        <f t="shared" si="33"/>
        <v>-1293.2</v>
      </c>
    </row>
    <row r="132" spans="1:8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9"/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23">
        <v>2712.9989999999998</v>
      </c>
      <c r="F133" s="166">
        <v>2675.1619999999998</v>
      </c>
      <c r="G133" s="25">
        <f>E133/D133*100</f>
        <v>24.230128250928836</v>
      </c>
      <c r="H133" s="99">
        <f>E133-D133</f>
        <v>-8483.8009999999995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9"/>
      <c r="F134" s="175"/>
      <c r="G134" s="46">
        <f t="shared" si="32"/>
        <v>0</v>
      </c>
      <c r="H134" s="99">
        <f t="shared" si="33"/>
        <v>-1400.6</v>
      </c>
    </row>
    <row r="135" spans="1:8" ht="36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89"/>
      <c r="F135" s="89"/>
      <c r="G135" s="32">
        <f t="shared" si="32"/>
        <v>0</v>
      </c>
      <c r="H135" s="96">
        <f t="shared" si="33"/>
        <v>-6306.3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181">
        <v>308.44099999999997</v>
      </c>
      <c r="F136" s="79">
        <v>310.08699999999999</v>
      </c>
      <c r="G136" s="46">
        <f t="shared" si="32"/>
        <v>17.466504332068631</v>
      </c>
      <c r="H136" s="99">
        <f t="shared" si="33"/>
        <v>-1457.4590000000001</v>
      </c>
    </row>
    <row r="137" spans="1:8" ht="25.5" customHeight="1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355"/>
      <c r="F137" s="356"/>
      <c r="G137" s="357">
        <f t="shared" si="32"/>
        <v>0</v>
      </c>
      <c r="H137" s="358">
        <f t="shared" si="33"/>
        <v>-1030.0999999999999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183">
        <v>421.47133000000002</v>
      </c>
      <c r="F138" s="79">
        <v>433.32499999999999</v>
      </c>
      <c r="G138" s="25">
        <f t="shared" si="32"/>
        <v>23.667527515723272</v>
      </c>
      <c r="H138" s="99">
        <f t="shared" si="33"/>
        <v>-1359.3286699999999</v>
      </c>
    </row>
    <row r="139" spans="1:8" ht="24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68"/>
      <c r="F139" s="59"/>
      <c r="G139" s="46">
        <f>E139/D139*100</f>
        <v>0</v>
      </c>
      <c r="H139" s="99">
        <f>E139-D139</f>
        <v>-72</v>
      </c>
    </row>
    <row r="140" spans="1:8" ht="15.75" customHeight="1" x14ac:dyDescent="0.2">
      <c r="A140" s="184" t="s">
        <v>172</v>
      </c>
      <c r="B140" s="98" t="s">
        <v>173</v>
      </c>
      <c r="C140" s="186"/>
      <c r="D140" s="186"/>
      <c r="E140" s="183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183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183">
        <v>174.82499999999999</v>
      </c>
      <c r="F142" s="24">
        <v>158.82300000000001</v>
      </c>
      <c r="G142" s="25">
        <f t="shared" si="32"/>
        <v>25</v>
      </c>
      <c r="H142" s="99">
        <f t="shared" si="33"/>
        <v>-524.47499999999991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183">
        <v>372.37412999999998</v>
      </c>
      <c r="F143" s="24">
        <v>353.52422999999999</v>
      </c>
      <c r="G143" s="25">
        <f t="shared" si="32"/>
        <v>23.560527048402403</v>
      </c>
      <c r="H143" s="99">
        <f t="shared" si="33"/>
        <v>-1208.1258700000001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">
        <f>E145</f>
        <v>10750</v>
      </c>
      <c r="F144" s="101">
        <f>F145</f>
        <v>9912</v>
      </c>
      <c r="G144" s="71">
        <f>E144/D144*100</f>
        <v>25.819622913414197</v>
      </c>
      <c r="H144" s="13">
        <f>E144-D144</f>
        <v>-30885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188">
        <v>10750</v>
      </c>
      <c r="F145" s="189">
        <v>9912</v>
      </c>
      <c r="G145" s="21">
        <f>E145/D145*100</f>
        <v>25.819622913414197</v>
      </c>
      <c r="H145" s="80">
        <f>E145-D145</f>
        <v>-30885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192">
        <f>E147+E148+E149</f>
        <v>3081.9250000000002</v>
      </c>
      <c r="F146" s="192">
        <f>F147+F148</f>
        <v>3196.8530000000001</v>
      </c>
      <c r="G146" s="71">
        <f>E146/D146*100</f>
        <v>13.81545916674885</v>
      </c>
      <c r="H146" s="13">
        <f>E146-D146</f>
        <v>-19225.875</v>
      </c>
    </row>
    <row r="147" spans="1:8" ht="36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196">
        <v>3081.9250000000002</v>
      </c>
      <c r="F147" s="197">
        <v>3196.8530000000001</v>
      </c>
      <c r="G147" s="41">
        <f>E147/D147*100</f>
        <v>25.040421521311689</v>
      </c>
      <c r="H147" s="22">
        <f>E147-D147</f>
        <v>-9225.875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200"/>
      <c r="F148" s="105"/>
      <c r="G148" s="29"/>
      <c r="H148" s="74">
        <f>E148-D148</f>
        <v>-10000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6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205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6">
        <f t="shared" si="35"/>
        <v>0</v>
      </c>
      <c r="F151" s="36">
        <f t="shared" si="35"/>
        <v>3</v>
      </c>
      <c r="G151" s="201">
        <f t="shared" si="35"/>
        <v>0</v>
      </c>
      <c r="H151" s="207">
        <f t="shared" si="35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23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89"/>
      <c r="F153" s="105"/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212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214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218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188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">
        <f>E8+E104</f>
        <v>118339.27127</v>
      </c>
      <c r="F159" s="36">
        <f>F8+F104</f>
        <v>141061.94246999998</v>
      </c>
      <c r="G159" s="12">
        <f>E159/D159*100</f>
        <v>21.05891418136753</v>
      </c>
      <c r="H159" s="13">
        <f>E159-D159</f>
        <v>-443604.56994999992</v>
      </c>
    </row>
    <row r="160" spans="1:8" x14ac:dyDescent="0.2">
      <c r="A160" s="1"/>
      <c r="B160" s="225"/>
      <c r="C160" s="226"/>
      <c r="D160" s="226"/>
      <c r="E160" s="227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231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231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231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239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239"/>
      <c r="F165" s="240"/>
      <c r="G165" s="240"/>
      <c r="H165" s="1"/>
    </row>
    <row r="166" spans="1:8" x14ac:dyDescent="0.2">
      <c r="A166" s="1"/>
      <c r="E166" s="227"/>
      <c r="F166" s="243"/>
      <c r="G166" s="244"/>
      <c r="H166" s="1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  <row r="1857" spans="3:6" customFormat="1" ht="15" x14ac:dyDescent="0.25">
      <c r="C1857" s="245"/>
      <c r="D1857" s="245"/>
      <c r="E1857" s="246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2022-04-07T11:08:54Z</dcterms:modified>
</cp:coreProperties>
</file>