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65" i="1" l="1"/>
  <c r="I164" i="1"/>
  <c r="I163" i="1"/>
  <c r="G163" i="1"/>
  <c r="E163" i="1"/>
  <c r="I162" i="1"/>
  <c r="I161" i="1"/>
  <c r="I160" i="1"/>
  <c r="I159" i="1"/>
  <c r="I158" i="1"/>
  <c r="I157" i="1"/>
  <c r="G156" i="1"/>
  <c r="E156" i="1"/>
  <c r="D156" i="1"/>
  <c r="C156" i="1"/>
  <c r="I156" i="1" s="1"/>
  <c r="I155" i="1"/>
  <c r="H155" i="1"/>
  <c r="I154" i="1"/>
  <c r="I153" i="1"/>
  <c r="I152" i="1"/>
  <c r="I151" i="1"/>
  <c r="I150" i="1"/>
  <c r="I149" i="1"/>
  <c r="I148" i="1"/>
  <c r="I147" i="1"/>
  <c r="I146" i="1"/>
  <c r="I145" i="1"/>
  <c r="G145" i="1"/>
  <c r="E145" i="1"/>
  <c r="G144" i="1"/>
  <c r="F144" i="1"/>
  <c r="E144" i="1"/>
  <c r="D144" i="1"/>
  <c r="I143" i="1"/>
  <c r="H143" i="1"/>
  <c r="G142" i="1"/>
  <c r="F142" i="1"/>
  <c r="E142" i="1"/>
  <c r="I142" i="1" s="1"/>
  <c r="D142" i="1"/>
  <c r="C142" i="1"/>
  <c r="I141" i="1"/>
  <c r="I140" i="1"/>
  <c r="H140" i="1"/>
  <c r="I139" i="1"/>
  <c r="H139" i="1"/>
  <c r="I138" i="1"/>
  <c r="H138" i="1"/>
  <c r="I137" i="1"/>
  <c r="I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I128" i="1"/>
  <c r="I127" i="1"/>
  <c r="I126" i="1"/>
  <c r="H126" i="1"/>
  <c r="I125" i="1"/>
  <c r="I124" i="1"/>
  <c r="I123" i="1"/>
  <c r="H123" i="1"/>
  <c r="I122" i="1"/>
  <c r="H122" i="1"/>
  <c r="I121" i="1"/>
  <c r="H121" i="1"/>
  <c r="I120" i="1"/>
  <c r="H120" i="1"/>
  <c r="I119" i="1"/>
  <c r="H119" i="1"/>
  <c r="I118" i="1"/>
  <c r="I117" i="1"/>
  <c r="H117" i="1"/>
  <c r="I116" i="1"/>
  <c r="H116" i="1"/>
  <c r="G115" i="1"/>
  <c r="F115" i="1"/>
  <c r="E115" i="1"/>
  <c r="I115" i="1" s="1"/>
  <c r="D115" i="1"/>
  <c r="D114" i="1" s="1"/>
  <c r="C115" i="1"/>
  <c r="H115" i="1" s="1"/>
  <c r="G114" i="1"/>
  <c r="F114" i="1"/>
  <c r="E114" i="1"/>
  <c r="I113" i="1"/>
  <c r="I112" i="1"/>
  <c r="I111" i="1"/>
  <c r="I110" i="1"/>
  <c r="H110" i="1"/>
  <c r="I108" i="1"/>
  <c r="H108" i="1"/>
  <c r="I107" i="1"/>
  <c r="H107" i="1"/>
  <c r="I106" i="1"/>
  <c r="H106" i="1"/>
  <c r="H105" i="1"/>
  <c r="G105" i="1"/>
  <c r="F105" i="1"/>
  <c r="E105" i="1"/>
  <c r="E93" i="1" s="1"/>
  <c r="D105" i="1"/>
  <c r="D93" i="1" s="1"/>
  <c r="D89" i="1" s="1"/>
  <c r="D88" i="1" s="1"/>
  <c r="C105" i="1"/>
  <c r="I104" i="1"/>
  <c r="H104" i="1"/>
  <c r="I103" i="1"/>
  <c r="H103" i="1"/>
  <c r="I102" i="1"/>
  <c r="H102" i="1"/>
  <c r="I101" i="1"/>
  <c r="H101" i="1"/>
  <c r="I100" i="1"/>
  <c r="I99" i="1"/>
  <c r="H99" i="1"/>
  <c r="I98" i="1"/>
  <c r="I97" i="1"/>
  <c r="I96" i="1"/>
  <c r="I95" i="1"/>
  <c r="I94" i="1"/>
  <c r="G93" i="1"/>
  <c r="F93" i="1"/>
  <c r="C93" i="1"/>
  <c r="I92" i="1"/>
  <c r="H92" i="1"/>
  <c r="I91" i="1"/>
  <c r="H91" i="1"/>
  <c r="G90" i="1"/>
  <c r="G89" i="1" s="1"/>
  <c r="G88" i="1" s="1"/>
  <c r="F90" i="1"/>
  <c r="F89" i="1" s="1"/>
  <c r="F88" i="1" s="1"/>
  <c r="E90" i="1"/>
  <c r="H90" i="1" s="1"/>
  <c r="D90" i="1"/>
  <c r="C90" i="1"/>
  <c r="I87" i="1"/>
  <c r="H87" i="1"/>
  <c r="I86" i="1"/>
  <c r="H86" i="1"/>
  <c r="I85" i="1"/>
  <c r="H84" i="1"/>
  <c r="G84" i="1"/>
  <c r="F84" i="1"/>
  <c r="E84" i="1"/>
  <c r="I84" i="1" s="1"/>
  <c r="D84" i="1"/>
  <c r="C84" i="1"/>
  <c r="I83" i="1"/>
  <c r="H83" i="1"/>
  <c r="I82" i="1"/>
  <c r="F82" i="1"/>
  <c r="E82" i="1"/>
  <c r="H82" i="1" s="1"/>
  <c r="D82" i="1"/>
  <c r="C82" i="1"/>
  <c r="I81" i="1"/>
  <c r="H81" i="1"/>
  <c r="I80" i="1"/>
  <c r="I79" i="1"/>
  <c r="I77" i="1"/>
  <c r="H77" i="1"/>
  <c r="I76" i="1"/>
  <c r="I75" i="1"/>
  <c r="H75" i="1"/>
  <c r="I73" i="1"/>
  <c r="H73" i="1"/>
  <c r="I72" i="1"/>
  <c r="G71" i="1"/>
  <c r="F71" i="1"/>
  <c r="E71" i="1"/>
  <c r="E63" i="1" s="1"/>
  <c r="D71" i="1"/>
  <c r="D63" i="1" s="1"/>
  <c r="C71" i="1"/>
  <c r="I66" i="1"/>
  <c r="H66" i="1"/>
  <c r="I65" i="1"/>
  <c r="H65" i="1"/>
  <c r="I64" i="1"/>
  <c r="H64" i="1"/>
  <c r="G63" i="1"/>
  <c r="F63" i="1"/>
  <c r="C63" i="1"/>
  <c r="I62" i="1"/>
  <c r="H62" i="1"/>
  <c r="I61" i="1"/>
  <c r="H61" i="1"/>
  <c r="I60" i="1"/>
  <c r="H60" i="1"/>
  <c r="G59" i="1"/>
  <c r="F59" i="1"/>
  <c r="E59" i="1"/>
  <c r="I59" i="1" s="1"/>
  <c r="D59" i="1"/>
  <c r="C59" i="1"/>
  <c r="H59" i="1" s="1"/>
  <c r="I58" i="1"/>
  <c r="I57" i="1"/>
  <c r="H57" i="1"/>
  <c r="I56" i="1"/>
  <c r="I55" i="1"/>
  <c r="H55" i="1"/>
  <c r="I54" i="1"/>
  <c r="I53" i="1"/>
  <c r="H53" i="1"/>
  <c r="G52" i="1"/>
  <c r="G51" i="1" s="1"/>
  <c r="F52" i="1"/>
  <c r="F51" i="1" s="1"/>
  <c r="F8" i="1" s="1"/>
  <c r="E52" i="1"/>
  <c r="I52" i="1" s="1"/>
  <c r="D52" i="1"/>
  <c r="C52" i="1"/>
  <c r="C51" i="1" s="1"/>
  <c r="E51" i="1"/>
  <c r="I51" i="1" s="1"/>
  <c r="D51" i="1"/>
  <c r="I50" i="1"/>
  <c r="H50" i="1"/>
  <c r="I49" i="1"/>
  <c r="G49" i="1"/>
  <c r="F49" i="1"/>
  <c r="D49" i="1"/>
  <c r="C49" i="1"/>
  <c r="H49" i="1" s="1"/>
  <c r="I47" i="1"/>
  <c r="G45" i="1"/>
  <c r="D45" i="1"/>
  <c r="C45" i="1"/>
  <c r="H45" i="1" s="1"/>
  <c r="H47" i="1" s="1"/>
  <c r="I44" i="1"/>
  <c r="H44" i="1"/>
  <c r="G43" i="1"/>
  <c r="F43" i="1"/>
  <c r="E43" i="1"/>
  <c r="I43" i="1" s="1"/>
  <c r="D43" i="1"/>
  <c r="C43" i="1"/>
  <c r="I41" i="1"/>
  <c r="H41" i="1"/>
  <c r="G40" i="1"/>
  <c r="D40" i="1"/>
  <c r="D39" i="1" s="1"/>
  <c r="D37" i="1" s="1"/>
  <c r="C40" i="1"/>
  <c r="H40" i="1" s="1"/>
  <c r="G39" i="1"/>
  <c r="F38" i="1"/>
  <c r="E38" i="1"/>
  <c r="G37" i="1"/>
  <c r="I36" i="1"/>
  <c r="I35" i="1"/>
  <c r="I34" i="1"/>
  <c r="H34" i="1"/>
  <c r="I33" i="1"/>
  <c r="H33" i="1"/>
  <c r="I32" i="1"/>
  <c r="H32" i="1"/>
  <c r="I31" i="1"/>
  <c r="H31" i="1"/>
  <c r="F30" i="1"/>
  <c r="D30" i="1"/>
  <c r="C30" i="1"/>
  <c r="I29" i="1"/>
  <c r="H29" i="1"/>
  <c r="I28" i="1"/>
  <c r="H28" i="1"/>
  <c r="F27" i="1"/>
  <c r="G26" i="1"/>
  <c r="D26" i="1"/>
  <c r="D25" i="1" s="1"/>
  <c r="C26" i="1"/>
  <c r="C25" i="1" s="1"/>
  <c r="G25" i="1"/>
  <c r="F25" i="1"/>
  <c r="E25" i="1"/>
  <c r="H25" i="1" s="1"/>
  <c r="I24" i="1"/>
  <c r="H24" i="1"/>
  <c r="I23" i="1"/>
  <c r="H23" i="1"/>
  <c r="I22" i="1"/>
  <c r="H22" i="1"/>
  <c r="I20" i="1"/>
  <c r="H20" i="1"/>
  <c r="I19" i="1"/>
  <c r="H19" i="1"/>
  <c r="I18" i="1"/>
  <c r="H18" i="1"/>
  <c r="I17" i="1"/>
  <c r="H17" i="1"/>
  <c r="G16" i="1"/>
  <c r="G15" i="1" s="1"/>
  <c r="F16" i="1"/>
  <c r="E16" i="1"/>
  <c r="I16" i="1" s="1"/>
  <c r="D16" i="1"/>
  <c r="D15" i="1" s="1"/>
  <c r="C16" i="1"/>
  <c r="H16" i="1" s="1"/>
  <c r="F15" i="1"/>
  <c r="E15" i="1"/>
  <c r="I14" i="1"/>
  <c r="I13" i="1"/>
  <c r="H13" i="1"/>
  <c r="I12" i="1"/>
  <c r="H12" i="1"/>
  <c r="I11" i="1"/>
  <c r="H11" i="1"/>
  <c r="H10" i="1"/>
  <c r="G10" i="1"/>
  <c r="F10" i="1"/>
  <c r="E10" i="1"/>
  <c r="E9" i="1" s="1"/>
  <c r="D10" i="1"/>
  <c r="D9" i="1" s="1"/>
  <c r="C10" i="1"/>
  <c r="G9" i="1"/>
  <c r="G8" i="1" s="1"/>
  <c r="G166" i="1" s="1"/>
  <c r="F9" i="1"/>
  <c r="C9" i="1"/>
  <c r="I144" i="1" l="1"/>
  <c r="D8" i="1"/>
  <c r="D166" i="1" s="1"/>
  <c r="H15" i="1"/>
  <c r="I9" i="1"/>
  <c r="H9" i="1"/>
  <c r="E8" i="1"/>
  <c r="I93" i="1"/>
  <c r="H93" i="1"/>
  <c r="E89" i="1"/>
  <c r="H63" i="1"/>
  <c r="I63" i="1"/>
  <c r="F166" i="1"/>
  <c r="I15" i="1"/>
  <c r="I25" i="1"/>
  <c r="H26" i="1"/>
  <c r="I40" i="1"/>
  <c r="H43" i="1"/>
  <c r="I45" i="1"/>
  <c r="H51" i="1"/>
  <c r="I90" i="1"/>
  <c r="H142" i="1"/>
  <c r="C144" i="1"/>
  <c r="I26" i="1"/>
  <c r="H144" i="1"/>
  <c r="I10" i="1"/>
  <c r="C15" i="1"/>
  <c r="I105" i="1"/>
  <c r="C114" i="1"/>
  <c r="I114" i="1" s="1"/>
  <c r="C39" i="1"/>
  <c r="I39" i="1" l="1"/>
  <c r="H39" i="1"/>
  <c r="C37" i="1"/>
  <c r="H114" i="1"/>
  <c r="H8" i="1"/>
  <c r="C89" i="1"/>
  <c r="C88" i="1" s="1"/>
  <c r="E88" i="1"/>
  <c r="C8" i="1" l="1"/>
  <c r="I37" i="1"/>
  <c r="H37" i="1"/>
  <c r="H89" i="1"/>
  <c r="I89" i="1"/>
  <c r="E166" i="1"/>
  <c r="I88" i="1"/>
  <c r="H88" i="1"/>
  <c r="C166" i="1" l="1"/>
  <c r="I166" i="1" s="1"/>
  <c r="I8" i="1"/>
  <c r="H166" i="1" l="1"/>
</calcChain>
</file>

<file path=xl/sharedStrings.xml><?xml version="1.0" encoding="utf-8"?>
<sst xmlns="http://schemas.openxmlformats.org/spreadsheetml/2006/main" count="323" uniqueCount="281">
  <si>
    <r>
      <rPr>
        <sz val="9"/>
        <rFont val="Times New Roman"/>
        <family val="1"/>
        <charset val="204"/>
      </rPr>
      <t xml:space="preserve">   СПРАВКА ОБ ИСПОЛНЕНИИ</t>
    </r>
    <r>
      <rPr>
        <b/>
        <sz val="9"/>
        <rFont val="Times New Roman"/>
        <family val="1"/>
        <charset val="204"/>
      </rPr>
      <t xml:space="preserve"> РАЙОННОГО </t>
    </r>
    <r>
      <rPr>
        <sz val="9"/>
        <rFont val="Times New Roman"/>
        <family val="1"/>
        <charset val="204"/>
      </rPr>
      <t>БЮДЖЕТА</t>
    </r>
  </si>
  <si>
    <t xml:space="preserve">             по доходам </t>
  </si>
  <si>
    <t xml:space="preserve">           Александровского района</t>
  </si>
  <si>
    <t xml:space="preserve">          на 1 июня 2019 года</t>
  </si>
  <si>
    <t xml:space="preserve">    код</t>
  </si>
  <si>
    <t>первоначальный</t>
  </si>
  <si>
    <t>Уточненный</t>
  </si>
  <si>
    <t>факт</t>
  </si>
  <si>
    <t>Откл. от год. плана</t>
  </si>
  <si>
    <t>бюджетной</t>
  </si>
  <si>
    <t>Наименование доходов</t>
  </si>
  <si>
    <t>план</t>
  </si>
  <si>
    <t>на 1 июня</t>
  </si>
  <si>
    <t>на 1 апреля</t>
  </si>
  <si>
    <t>в %</t>
  </si>
  <si>
    <t>в сумме</t>
  </si>
  <si>
    <t>классификации</t>
  </si>
  <si>
    <t>годовой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</si>
  <si>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</si>
  <si>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</si>
  <si>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</si>
  <si>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</si>
  <si>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</si>
  <si>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</si>
  <si>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000  1  01  02010  01  0000  110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</si>
  <si>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</si>
  <si>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</si>
  <si>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</si>
  <si>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</si>
  <si>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</si>
  <si>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000 1   03  02000  01 0000   110</t>
  </si>
  <si>
    <t>Акцизы по подакцизным товарам производимые на территории РФ</t>
  </si>
  <si>
    <t>000 1 05 00000 00 0000 000</t>
  </si>
  <si>
    <t>Налоги на совокупный доход</t>
  </si>
  <si>
    <t>000 1 05 01000 00 0000 110</t>
  </si>
  <si>
    <t>Налог,взимаемый в связи с применением упрощенной системой налогообложения</t>
  </si>
  <si>
    <t>000 1 05 01010 01 0000 110</t>
  </si>
  <si>
    <t>Налог,взимаемый с плательщиков, выбравших в качестве объекта налогообложения доходы</t>
  </si>
  <si>
    <t>000 1 05 01020 01 0000 110</t>
  </si>
  <si>
    <t>Налог,взимаемый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</si>
  <si>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000 1 05 01050 01 0000 110</t>
  </si>
  <si>
    <t>Минимальный налог(за налоговые периоды, истекшие до 1.01.16)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</si>
  <si>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</si>
  <si>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</si>
  <si>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</si>
  <si>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</si>
  <si>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</si>
  <si>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</si>
  <si>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</si>
  <si>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000 1 05 03020 01 0000 110</t>
  </si>
  <si>
    <t>Единый сельскохозяйственный налог (за налоговые периоды, истекшие до 1.01.11 г.)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</si>
  <si>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</si>
  <si>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</si>
  <si>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</si>
  <si>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</si>
  <si>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</si>
  <si>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</si>
  <si>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Государственная пошлина по делам рассм. в судах общей юрисдикции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</si>
  <si>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</si>
  <si>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</si>
  <si>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000 1 08 07000 01 0000 110</t>
  </si>
  <si>
    <t>Государственная пошлина за гос. регистрацию, а также за совершение прочих юр. значимых действий</t>
  </si>
  <si>
    <t>000 1 08 07010 01 0000 110</t>
  </si>
  <si>
    <t>Государственная пошлина за гос.регистрацию юр.лица, физ.лиц в качестве ИП</t>
  </si>
  <si>
    <t>000 1 08 07020 01 0000 110</t>
  </si>
  <si>
    <t>Государственная пошлина на гос.регистрацию прав,ограничений прав на недвижимое имущество</t>
  </si>
  <si>
    <t>000 1 08 071000 01 0000 110</t>
  </si>
  <si>
    <t>Государственная пошлина за выдачу и обмен паспорта гражданина Российской Федерации</t>
  </si>
  <si>
    <t>000 1 08 07140 01 0000 110</t>
  </si>
  <si>
    <t>Государственная полина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</si>
  <si>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000 1 09 00000 00 1000 110</t>
  </si>
  <si>
    <t>Задолженность и перерасчеты по отмененным налогам и сборам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</si>
  <si>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</si>
  <si>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</si>
  <si>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</si>
  <si>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</si>
  <si>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</si>
  <si>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</si>
  <si>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</si>
  <si>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1 1 11 05020 00 0000 120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</si>
  <si>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</si>
  <si>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1 1 11 05025 05 0000 120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</si>
  <si>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</si>
  <si>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</si>
  <si>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</si>
  <si>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</si>
  <si>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000 1 11 09040 05 0000 120</t>
  </si>
  <si>
    <t>Прочие поступления от использования имущества</t>
  </si>
  <si>
    <t>000 1 11 09045 05 0000 120</t>
  </si>
  <si>
    <t>000 1 12 00000 00 0000 000</t>
  </si>
  <si>
    <t>Платежи при пользовании природными ресурсами</t>
  </si>
  <si>
    <t>1 1 12 01010 01 0000 120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</si>
  <si>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</si>
  <si>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</si>
  <si>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</si>
  <si>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1 1 12 01040 01 0000 120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</si>
  <si>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</si>
  <si>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</si>
  <si>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</si>
  <si>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</si>
  <si>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</si>
  <si>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</si>
  <si>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</si>
  <si>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000 11302995050000130</t>
  </si>
  <si>
    <t>Прочие доходы от компенсации затрат бюджетов муниципальных районов</t>
  </si>
  <si>
    <t>000 1 14 000 00 0000 000</t>
  </si>
  <si>
    <t>Доходы от продажи земельных участков</t>
  </si>
  <si>
    <t>000 1 14 02052 05 0000 410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</si>
  <si>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</si>
  <si>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</si>
  <si>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</si>
  <si>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</si>
  <si>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</si>
  <si>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</si>
  <si>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санкции,возмещение ущерба</t>
  </si>
  <si>
    <t>000 1 16 03010 01 0000 140</t>
  </si>
  <si>
    <t>Денежные взыскания за нарушение законодательства о налогах и сборах</t>
  </si>
  <si>
    <t>000 1 16 03030 01 0000 140</t>
  </si>
  <si>
    <t>Денежные взыскания за административные правонарушения в области налогов и сборов</t>
  </si>
  <si>
    <t>000 1 16 06000 01 3000 140</t>
  </si>
  <si>
    <t>Денежные взыскания за нарушение законодательства о применении контрольно-кассовой техники</t>
  </si>
  <si>
    <t>000 1 16 08000 01 3000 140</t>
  </si>
  <si>
    <t>Денежные взыскания за административные правонарушения в области государственного регулирования производства алкогольной продукции</t>
  </si>
  <si>
    <t>000 1 16 180005 00 0000 140</t>
  </si>
  <si>
    <t>Денежные взыскания за нарушение бюджетного законодательства</t>
  </si>
  <si>
    <t>000 1 16 25000 00 0000 140</t>
  </si>
  <si>
    <t>Денежные взыскания(штрафы) за нарушение законод-ва РФ о недрах, охране и использовании животного мира</t>
  </si>
  <si>
    <t>000 1 16 25010 01 0000 140</t>
  </si>
  <si>
    <t xml:space="preserve">Денежные взыскания (штрафы) за нарушение законодательства о недрах </t>
  </si>
  <si>
    <t>000 1 16 25050 01 0000 140</t>
  </si>
  <si>
    <t>Денежные взыскания (штрафы) за нарушение законод-ва в области охраны окружающей среды</t>
  </si>
  <si>
    <t>000 1 16 25060 01 0000 140</t>
  </si>
  <si>
    <t xml:space="preserve">Денежные взыскания (штрафы) за нарушение земельного законод-ва </t>
  </si>
  <si>
    <t>000 1 16 27000 01 0000 140</t>
  </si>
  <si>
    <t>Денежные взыскания (штрафы) за нар-е законод-ва о пожар. без-ти</t>
  </si>
  <si>
    <t>000 1 16 28000 01 0000 140</t>
  </si>
  <si>
    <t>Денежные взыскания (штрафы) за нарушение законод-ва в области обеспеч. сан-но- эпидем. благополуч. человека</t>
  </si>
  <si>
    <t>000 1 16 30030 05 0000 140</t>
  </si>
  <si>
    <t>Прочие денежные взыскания за правонарушения в области дорожного движения</t>
  </si>
  <si>
    <t>000 1 16 33050 05 0000 140</t>
  </si>
  <si>
    <t>Ден. взыскания (штрафы) за нарушение зак-ва РФ в сфере закупок</t>
  </si>
  <si>
    <t>000 1 16 43000 10 0000 140</t>
  </si>
  <si>
    <t>Ден. взыскания (штрафы) за нарушение зак-ва РФ об адм-х правонарушениях,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</si>
  <si>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</si>
  <si>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</si>
  <si>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</si>
  <si>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 в местные бюджеты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</si>
  <si>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</si>
  <si>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</si>
  <si>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</si>
  <si>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</si>
  <si>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012 1 17 02020 05 0000 180</t>
  </si>
  <si>
    <t>012 1 17 05050 05 0000 180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</si>
  <si>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</si>
  <si>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</si>
  <si>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</si>
  <si>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</si>
  <si>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</si>
  <si>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</si>
  <si>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</si>
  <si>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</si>
  <si>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</si>
  <si>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</si>
  <si>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</si>
  <si>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суб. РФ и МО (межбюджетные субсидии)</t>
  </si>
  <si>
    <t>000 2 02 20051 05 0000 150</t>
  </si>
  <si>
    <r>
      <t xml:space="preserve">Субсидии молодым семьям </t>
    </r>
    <r>
      <rPr>
        <b/>
        <i/>
        <sz val="9"/>
        <rFont val="Times New Roman"/>
        <family val="1"/>
        <charset val="204"/>
      </rPr>
      <t>Ф</t>
    </r>
  </si>
  <si>
    <t>Субсидии молодым семьям</t>
  </si>
  <si>
    <t>000 2 02 20077 05 0000 150</t>
  </si>
  <si>
    <t>Адресные инвестиции</t>
  </si>
  <si>
    <t>000 2 02 25097 05 0000 150</t>
  </si>
  <si>
    <t>Субс.на создание в общеобраз.орг.,условий для занятия физ.культурой</t>
  </si>
  <si>
    <t xml:space="preserve">000 2 02 25228 05 0000 150 </t>
  </si>
  <si>
    <t>Субс.наоснащение объектов инфраструктуры спортивно-технологическим оборудованием</t>
  </si>
  <si>
    <t>000 2 02 20216 05 0000 150</t>
  </si>
  <si>
    <t>Субсид.на проведение текущего ремонта дорожной сети</t>
  </si>
  <si>
    <t>000 2 02 25027 05 0000 150</t>
  </si>
  <si>
    <t>Субсидии по программе "Доступная среда"</t>
  </si>
  <si>
    <t>000 2 02 25519 05 0000 150</t>
  </si>
  <si>
    <t>Субсидии на поддержку отрасли культуры</t>
  </si>
  <si>
    <t>000 2 02 25467 05 0000 150</t>
  </si>
  <si>
    <t>Субсидии на обеспечение развития и укрепления МТБ домов культуры</t>
  </si>
  <si>
    <t>000 2 02 25497 00 0000 150</t>
  </si>
  <si>
    <t>Субсидии бюджетам на реализацию мероприятий по обеспечению жильем молодых семей.</t>
  </si>
  <si>
    <t>Субсидия на поддержку отрасли культуры</t>
  </si>
  <si>
    <t>000 2 02 29999 05 0000 150</t>
  </si>
  <si>
    <t>Прочие субсидии</t>
  </si>
  <si>
    <t>Субсидия на реал.мер. ОЦП "Развитие торговли в Орен. Обл." на 2014-2016 гг.  (ГСМ)</t>
  </si>
  <si>
    <t>Субсидии на совершенствование организации питания учащихся в общеобразовательных организациях</t>
  </si>
  <si>
    <t>Субсидии молодым семьям для отдельных категорий граждан</t>
  </si>
  <si>
    <t>Субсидия на организацию подвоза обучающихся в муниципальных общеобразовательных организациях</t>
  </si>
  <si>
    <t>Субсидии на повышение заработной платы педагогических и культ.работников</t>
  </si>
  <si>
    <t>Субсидии на кап.ремонт обьектов ком. инфрастрктуры в рамках подпрогр."Модерниз.объектов ком.инфр. На 2014-2020гг"</t>
  </si>
  <si>
    <t>000 2 02 29999 05 9000 150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</si>
  <si>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</si>
  <si>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Субс.на соф.расх.по подгот.документов для внесения в гос.кадастр недвижимости</t>
  </si>
  <si>
    <t>000 2 02 30000 00 0000 150</t>
  </si>
  <si>
    <t>Субвенции бюджетам суб.РФ и мун.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</si>
  <si>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</si>
  <si>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</si>
  <si>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</si>
  <si>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</si>
  <si>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>Субвенции на регулирование тарифов</t>
  </si>
  <si>
    <t>Субвенции на сельскохозяйственное производство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</si>
  <si>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</si>
  <si>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</si>
  <si>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</si>
  <si>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</si>
  <si>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Созд.и орг. комиссии по делам несовершеннолетних </t>
  </si>
  <si>
    <t>Субвенции на формирование торгового реестра</t>
  </si>
  <si>
    <t>Субвенц. на орг. вып по соц. найму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</si>
  <si>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</si>
  <si>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</si>
  <si>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(80500)</t>
    </r>
  </si>
  <si>
    <t>Единая субвенция по содержанию детей в замещающих семьях</t>
  </si>
  <si>
    <r>
  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  </r>
    <r>
      <rPr>
        <b/>
        <i/>
        <sz val="9"/>
        <rFont val="Times New Roman"/>
        <family val="1"/>
        <charset val="204"/>
      </rPr>
      <t>(80510)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</si>
  <si>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</si>
  <si>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</si>
  <si>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</si>
  <si>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Субв.по ведению списка подлежащих обеспеч.жилыми помещ.детей-сирот и детей,оставшихся без попечения родителей </t>
    </r>
    <r>
      <rPr>
        <b/>
        <i/>
        <sz val="9"/>
        <rFont val="Times New Roman"/>
        <family val="1"/>
        <charset val="204"/>
      </rPr>
      <t>Ф(R0820)</t>
    </r>
  </si>
  <si>
    <t>000 2 02 35118 05 0000 150</t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</si>
  <si>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  <charset val="204"/>
      </rPr>
      <t>Ф</t>
    </r>
  </si>
  <si>
    <t>000 2 02 35260 05 0000 150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</si>
  <si>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  <charset val="204"/>
      </rPr>
      <t>Ф</t>
    </r>
  </si>
  <si>
    <t>000 2 02 35542 05 0000 150</t>
  </si>
  <si>
    <t>Субвенции бюджетам муниципальных районов на повышение продуктивности в молочном скотоводстве</t>
  </si>
  <si>
    <t>000 2 02 35543 05 0000 150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</si>
  <si>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</si>
  <si>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000 2 02 35930 05 0000 150</t>
  </si>
  <si>
    <r>
      <t xml:space="preserve">ЗАГС </t>
    </r>
    <r>
      <rPr>
        <b/>
        <i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</si>
  <si>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</si>
  <si>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гос.полномочий</t>
  </si>
  <si>
    <t>000 2 02 351200 05 0000 150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</si>
  <si>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</si>
  <si>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Субвенции на проведение Всероссийской сельскохозяйственной переписи в 2016 году</t>
  </si>
  <si>
    <t>000 2 02 39999 00 0000 150</t>
  </si>
  <si>
    <t>Прочие субвенции</t>
  </si>
  <si>
    <t>000 2 02 39999 05 0000 150</t>
  </si>
  <si>
    <t>Прочие субвенции, зачисл. в бюджеты мун. районов</t>
  </si>
  <si>
    <t>000 2 02 04000 00 0000 150</t>
  </si>
  <si>
    <t>Иные межбюджетные трансферты</t>
  </si>
  <si>
    <t>000 2 02 04012 05 0000 150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</si>
  <si>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</si>
  <si>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</si>
  <si>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</si>
  <si>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000 2 02 04041 05 0000 150</t>
  </si>
  <si>
    <t>МТ на подключение общедоступных библиотек к сети интернет</t>
  </si>
  <si>
    <t>000 2 02 04025 05 0000 150</t>
  </si>
  <si>
    <t>МТ на комплектование книжных фондов библиотек</t>
  </si>
  <si>
    <t>000 2 02 04052 05 0000 150</t>
  </si>
  <si>
    <t>МТ на госуд.поддержку мун-х учреждений культуры,нах-ся на территориях сельских поселений</t>
  </si>
  <si>
    <t>000 2 02 04053 05 0000 150</t>
  </si>
  <si>
    <t>МТ на госуд.поддержку лучших работников мун-х учреждений культуры,нах-ся на территории сельских поселений</t>
  </si>
  <si>
    <t>000 2 02 04061 05 0000 150</t>
  </si>
  <si>
    <t>МТ на завершение работ по созданию МФЦ</t>
  </si>
  <si>
    <t>000 2 02 04070 05 0000 150</t>
  </si>
  <si>
    <t>МТ на гос.поддержку(грант) комплексного развития учреждений культуры</t>
  </si>
  <si>
    <t>000 2 02 40014 05 0000 150</t>
  </si>
  <si>
    <t>Межбюджетные трансферты,передаваемые бюджетам поселений</t>
  </si>
  <si>
    <t>000 2 02 04999 00 0000 150</t>
  </si>
  <si>
    <t>Прочие межбюджетные трансферты</t>
  </si>
  <si>
    <t>000 2 02 04999 05 0000 150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</si>
  <si>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</si>
  <si>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</si>
  <si>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На проведение кап.ремонта зданий учреждений культуры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</si>
  <si>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</si>
  <si>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</si>
  <si>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</si>
  <si>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Прочие безвозмездные поступления в бюджеты муниц.районов</t>
  </si>
  <si>
    <t>000 2 18 00000 00 0000 000</t>
  </si>
  <si>
    <t>Дох.бюдж.от возврата субсидий и субв. прошлых лет</t>
  </si>
  <si>
    <t>012 218 05030 05 0000 150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</si>
  <si>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</si>
  <si>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</si>
  <si>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</si>
  <si>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   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</si>
  <si>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</si>
  <si>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</si>
  <si>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</si>
  <si>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>Исполнитель:  Е.М.Горяинова</t>
  </si>
  <si>
    <t>(2-17-99)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</si>
</sst>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name val="Arial Cyr"/>
      <charset val="204"/>
    </font>
    <font>
      <i/>
      <sz val="9"/>
      <color theme="1"/>
      <name val="Times New Roman"/>
      <family val="1"/>
      <charset val="204"/>
    </font>
    <font>
      <sz val="7.5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25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" fillId="2" borderId="0" xfId="0" applyNumberFormat="1" applyFont="1" applyFill="1" applyBorder="1"/>
    <xf numFmtId="0" fontId="1" fillId="0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" fillId="2" borderId="5" xfId="0" applyFont="1" applyFill="1" applyBorder="1"/>
    <xf numFmtId="1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164" fontId="2" fillId="0" borderId="6" xfId="0" applyNumberFormat="1" applyFont="1" applyFill="1" applyBorder="1"/>
    <xf numFmtId="164" fontId="2" fillId="2" borderId="6" xfId="0" applyNumberFormat="1" applyFont="1" applyFill="1" applyBorder="1"/>
    <xf numFmtId="165" fontId="2" fillId="2" borderId="6" xfId="0" applyNumberFormat="1" applyFont="1" applyFill="1" applyBorder="1"/>
    <xf numFmtId="164" fontId="2" fillId="2" borderId="4" xfId="0" applyNumberFormat="1" applyFont="1" applyFill="1" applyBorder="1"/>
    <xf numFmtId="0" fontId="2" fillId="2" borderId="0" xfId="0" applyFont="1" applyFill="1" applyBorder="1"/>
    <xf numFmtId="0" fontId="4" fillId="2" borderId="7" xfId="0" applyFont="1" applyFill="1" applyBorder="1"/>
    <xf numFmtId="0" fontId="4" fillId="2" borderId="6" xfId="0" applyFont="1" applyFill="1" applyBorder="1" applyAlignment="1">
      <alignment horizontal="center"/>
    </xf>
    <xf numFmtId="165" fontId="2" fillId="2" borderId="8" xfId="0" applyNumberFormat="1" applyFont="1" applyFill="1" applyBorder="1"/>
    <xf numFmtId="0" fontId="4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/>
    <xf numFmtId="164" fontId="1" fillId="0" borderId="10" xfId="0" applyNumberFormat="1" applyFont="1" applyFill="1" applyBorder="1"/>
    <xf numFmtId="164" fontId="1" fillId="2" borderId="10" xfId="0" applyNumberFormat="1" applyFont="1" applyFill="1" applyBorder="1"/>
    <xf numFmtId="165" fontId="1" fillId="2" borderId="10" xfId="0" applyNumberFormat="1" applyFont="1" applyFill="1" applyBorder="1"/>
    <xf numFmtId="49" fontId="1" fillId="2" borderId="11" xfId="1" applyNumberFormat="1" applyFont="1" applyFill="1" applyBorder="1" applyAlignment="1">
      <alignment vertical="center"/>
    </xf>
    <xf numFmtId="0" fontId="3" fillId="2" borderId="12" xfId="1" applyFont="1" applyFill="1" applyBorder="1" applyAlignment="1">
      <alignment horizontal="distributed" wrapText="1"/>
    </xf>
    <xf numFmtId="164" fontId="1" fillId="0" borderId="12" xfId="0" applyNumberFormat="1" applyFont="1" applyFill="1" applyBorder="1"/>
    <xf numFmtId="164" fontId="1" fillId="2" borderId="12" xfId="0" applyNumberFormat="1" applyFont="1" applyFill="1" applyBorder="1"/>
    <xf numFmtId="165" fontId="1" fillId="2" borderId="12" xfId="0" applyNumberFormat="1" applyFont="1" applyFill="1" applyBorder="1"/>
    <xf numFmtId="0" fontId="6" fillId="2" borderId="12" xfId="0" applyFont="1" applyFill="1" applyBorder="1" applyAlignment="1">
      <alignment horizontal="distributed" vertical="distributed" wrapText="1"/>
    </xf>
    <xf numFmtId="49" fontId="1" fillId="2" borderId="11" xfId="1" applyNumberFormat="1" applyFont="1" applyFill="1" applyBorder="1" applyAlignment="1">
      <alignment vertical="top"/>
    </xf>
    <xf numFmtId="0" fontId="3" fillId="2" borderId="12" xfId="1" applyFont="1" applyFill="1" applyBorder="1" applyAlignment="1">
      <alignment horizontal="distributed" vertical="distributed" wrapText="1"/>
    </xf>
    <xf numFmtId="49" fontId="1" fillId="2" borderId="13" xfId="1" applyNumberFormat="1" applyFont="1" applyFill="1" applyBorder="1" applyAlignment="1"/>
    <xf numFmtId="0" fontId="3" fillId="2" borderId="14" xfId="0" applyFont="1" applyFill="1" applyBorder="1" applyAlignment="1">
      <alignment horizontal="left"/>
    </xf>
    <xf numFmtId="164" fontId="1" fillId="0" borderId="14" xfId="0" applyNumberFormat="1" applyFont="1" applyFill="1" applyBorder="1"/>
    <xf numFmtId="164" fontId="1" fillId="2" borderId="14" xfId="0" applyNumberFormat="1" applyFont="1" applyFill="1" applyBorder="1"/>
    <xf numFmtId="165" fontId="1" fillId="2" borderId="15" xfId="0" applyNumberFormat="1" applyFont="1" applyFill="1" applyBorder="1"/>
    <xf numFmtId="164" fontId="2" fillId="0" borderId="14" xfId="0" applyNumberFormat="1" applyFont="1" applyFill="1" applyBorder="1"/>
    <xf numFmtId="165" fontId="1" fillId="2" borderId="16" xfId="0" applyNumberFormat="1" applyFont="1" applyFill="1" applyBorder="1"/>
    <xf numFmtId="0" fontId="4" fillId="2" borderId="3" xfId="0" applyFont="1" applyFill="1" applyBorder="1"/>
    <xf numFmtId="0" fontId="2" fillId="2" borderId="3" xfId="0" applyFont="1" applyFill="1" applyBorder="1"/>
    <xf numFmtId="165" fontId="2" fillId="2" borderId="17" xfId="0" applyNumberFormat="1" applyFont="1" applyFill="1" applyBorder="1"/>
    <xf numFmtId="164" fontId="2" fillId="2" borderId="18" xfId="0" applyNumberFormat="1" applyFont="1" applyFill="1" applyBorder="1"/>
    <xf numFmtId="0" fontId="4" fillId="2" borderId="0" xfId="0" applyFont="1" applyFill="1"/>
    <xf numFmtId="0" fontId="3" fillId="2" borderId="10" xfId="0" applyFont="1" applyFill="1" applyBorder="1" applyAlignment="1">
      <alignment wrapText="1"/>
    </xf>
    <xf numFmtId="165" fontId="1" fillId="2" borderId="19" xfId="0" applyNumberFormat="1" applyFont="1" applyFill="1" applyBorder="1"/>
    <xf numFmtId="164" fontId="1" fillId="2" borderId="20" xfId="0" applyNumberFormat="1" applyFont="1" applyFill="1" applyBorder="1"/>
    <xf numFmtId="0" fontId="1" fillId="2" borderId="21" xfId="0" applyFont="1" applyFill="1" applyBorder="1"/>
    <xf numFmtId="0" fontId="3" fillId="2" borderId="12" xfId="0" applyFont="1" applyFill="1" applyBorder="1" applyAlignment="1">
      <alignment wrapText="1"/>
    </xf>
    <xf numFmtId="164" fontId="1" fillId="0" borderId="12" xfId="0" applyNumberFormat="1" applyFont="1" applyFill="1" applyBorder="1" applyAlignment="1">
      <alignment wrapText="1"/>
    </xf>
    <xf numFmtId="165" fontId="3" fillId="2" borderId="12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1" fillId="2" borderId="12" xfId="0" applyFont="1" applyFill="1" applyBorder="1"/>
    <xf numFmtId="0" fontId="1" fillId="2" borderId="22" xfId="0" applyFont="1" applyFill="1" applyBorder="1" applyAlignment="1">
      <alignment horizontal="left" vertical="center"/>
    </xf>
    <xf numFmtId="0" fontId="3" fillId="2" borderId="22" xfId="0" applyFont="1" applyFill="1" applyBorder="1"/>
    <xf numFmtId="164" fontId="1" fillId="0" borderId="22" xfId="0" applyNumberFormat="1" applyFont="1" applyFill="1" applyBorder="1"/>
    <xf numFmtId="164" fontId="1" fillId="2" borderId="22" xfId="0" applyNumberFormat="1" applyFont="1" applyFill="1" applyBorder="1"/>
    <xf numFmtId="164" fontId="1" fillId="0" borderId="12" xfId="0" applyNumberFormat="1" applyFont="1" applyFill="1" applyBorder="1"/>
    <xf numFmtId="165" fontId="1" fillId="2" borderId="22" xfId="0" applyNumberFormat="1" applyFont="1" applyFill="1" applyBorder="1"/>
    <xf numFmtId="0" fontId="1" fillId="2" borderId="10" xfId="0" applyFont="1" applyFill="1" applyBorder="1" applyAlignment="1">
      <alignment horizontal="left" vertical="center"/>
    </xf>
    <xf numFmtId="164" fontId="1" fillId="0" borderId="10" xfId="0" applyNumberFormat="1" applyFont="1" applyFill="1" applyBorder="1"/>
    <xf numFmtId="164" fontId="1" fillId="2" borderId="10" xfId="0" applyNumberFormat="1" applyFont="1" applyFill="1" applyBorder="1"/>
    <xf numFmtId="0" fontId="3" fillId="2" borderId="11" xfId="0" applyFont="1" applyFill="1" applyBorder="1"/>
    <xf numFmtId="164" fontId="1" fillId="0" borderId="22" xfId="0" applyNumberFormat="1" applyFont="1" applyFill="1" applyBorder="1"/>
    <xf numFmtId="164" fontId="1" fillId="2" borderId="22" xfId="0" applyNumberFormat="1" applyFont="1" applyFill="1" applyBorder="1"/>
    <xf numFmtId="0" fontId="1" fillId="2" borderId="22" xfId="0" applyFont="1" applyFill="1" applyBorder="1"/>
    <xf numFmtId="165" fontId="1" fillId="2" borderId="0" xfId="0" applyNumberFormat="1" applyFont="1" applyFill="1" applyBorder="1"/>
    <xf numFmtId="0" fontId="4" fillId="2" borderId="6" xfId="0" applyFont="1" applyFill="1" applyBorder="1"/>
    <xf numFmtId="0" fontId="1" fillId="2" borderId="23" xfId="0" applyFont="1" applyFill="1" applyBorder="1" applyAlignment="1">
      <alignment horizontal="left" vertical="center"/>
    </xf>
    <xf numFmtId="0" fontId="3" fillId="2" borderId="24" xfId="0" applyFont="1" applyFill="1" applyBorder="1"/>
    <xf numFmtId="164" fontId="1" fillId="0" borderId="23" xfId="0" applyNumberFormat="1" applyFont="1" applyFill="1" applyBorder="1"/>
    <xf numFmtId="165" fontId="1" fillId="2" borderId="10" xfId="0" applyNumberFormat="1" applyFont="1" applyFill="1" applyBorder="1"/>
    <xf numFmtId="164" fontId="1" fillId="2" borderId="12" xfId="0" applyNumberFormat="1" applyFont="1" applyFill="1" applyBorder="1"/>
    <xf numFmtId="165" fontId="1" fillId="2" borderId="12" xfId="0" applyNumberFormat="1" applyFont="1" applyFill="1" applyBorder="1"/>
    <xf numFmtId="0" fontId="3" fillId="2" borderId="12" xfId="0" applyFont="1" applyFill="1" applyBorder="1"/>
    <xf numFmtId="0" fontId="1" fillId="2" borderId="11" xfId="0" applyFont="1" applyFill="1" applyBorder="1"/>
    <xf numFmtId="0" fontId="1" fillId="2" borderId="21" xfId="0" applyFont="1" applyFill="1" applyBorder="1" applyAlignment="1">
      <alignment horizontal="left" vertical="center"/>
    </xf>
    <xf numFmtId="0" fontId="1" fillId="2" borderId="25" xfId="0" applyFont="1" applyFill="1" applyBorder="1"/>
    <xf numFmtId="164" fontId="7" fillId="0" borderId="22" xfId="0" applyNumberFormat="1" applyFont="1" applyFill="1" applyBorder="1"/>
    <xf numFmtId="0" fontId="4" fillId="2" borderId="2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/>
    <xf numFmtId="164" fontId="1" fillId="2" borderId="1" xfId="0" applyNumberFormat="1" applyFont="1" applyFill="1" applyBorder="1"/>
    <xf numFmtId="165" fontId="1" fillId="2" borderId="27" xfId="0" applyNumberFormat="1" applyFont="1" applyFill="1" applyBorder="1"/>
    <xf numFmtId="165" fontId="2" fillId="2" borderId="26" xfId="0" applyNumberFormat="1" applyFont="1" applyFill="1" applyBorder="1"/>
    <xf numFmtId="164" fontId="2" fillId="2" borderId="28" xfId="0" applyNumberFormat="1" applyFont="1" applyFill="1" applyBorder="1"/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top" wrapText="1"/>
    </xf>
    <xf numFmtId="164" fontId="2" fillId="0" borderId="7" xfId="0" applyNumberFormat="1" applyFont="1" applyFill="1" applyBorder="1"/>
    <xf numFmtId="164" fontId="2" fillId="2" borderId="7" xfId="0" applyNumberFormat="1" applyFont="1" applyFill="1" applyBorder="1"/>
    <xf numFmtId="0" fontId="4" fillId="2" borderId="31" xfId="0" applyFont="1" applyFill="1" applyBorder="1"/>
    <xf numFmtId="165" fontId="2" fillId="2" borderId="29" xfId="0" applyNumberFormat="1" applyFont="1" applyFill="1" applyBorder="1"/>
    <xf numFmtId="164" fontId="2" fillId="2" borderId="32" xfId="0" applyNumberFormat="1" applyFont="1" applyFill="1" applyBorder="1"/>
    <xf numFmtId="0" fontId="1" fillId="2" borderId="13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top" wrapText="1"/>
    </xf>
    <xf numFmtId="164" fontId="1" fillId="0" borderId="22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0" fontId="1" fillId="2" borderId="34" xfId="0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horizontal="right"/>
    </xf>
    <xf numFmtId="0" fontId="1" fillId="2" borderId="25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3" fillId="2" borderId="12" xfId="0" applyFont="1" applyFill="1" applyBorder="1" applyAlignment="1">
      <alignment wrapText="1"/>
    </xf>
    <xf numFmtId="165" fontId="4" fillId="2" borderId="12" xfId="0" applyNumberFormat="1" applyFont="1" applyFill="1" applyBorder="1"/>
    <xf numFmtId="164" fontId="1" fillId="2" borderId="22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0" fontId="3" fillId="2" borderId="0" xfId="0" applyFont="1" applyFill="1"/>
    <xf numFmtId="0" fontId="1" fillId="2" borderId="36" xfId="0" applyFont="1" applyFill="1" applyBorder="1" applyAlignment="1">
      <alignment vertical="center"/>
    </xf>
    <xf numFmtId="0" fontId="3" fillId="2" borderId="22" xfId="0" applyFont="1" applyFill="1" applyBorder="1" applyAlignment="1">
      <alignment wrapText="1"/>
    </xf>
    <xf numFmtId="164" fontId="1" fillId="0" borderId="24" xfId="0" applyNumberFormat="1" applyFont="1" applyFill="1" applyBorder="1"/>
    <xf numFmtId="165" fontId="3" fillId="2" borderId="22" xfId="0" applyNumberFormat="1" applyFont="1" applyFill="1" applyBorder="1"/>
    <xf numFmtId="164" fontId="1" fillId="0" borderId="24" xfId="0" applyNumberFormat="1" applyFont="1" applyFill="1" applyBorder="1" applyAlignment="1">
      <alignment horizontal="right"/>
    </xf>
    <xf numFmtId="165" fontId="1" fillId="2" borderId="22" xfId="0" applyNumberFormat="1" applyFont="1" applyFill="1" applyBorder="1"/>
    <xf numFmtId="0" fontId="1" fillId="2" borderId="3" xfId="0" applyFont="1" applyFill="1" applyBorder="1"/>
    <xf numFmtId="0" fontId="4" fillId="2" borderId="17" xfId="0" applyFont="1" applyFill="1" applyBorder="1"/>
    <xf numFmtId="164" fontId="2" fillId="0" borderId="37" xfId="0" applyNumberFormat="1" applyFont="1" applyFill="1" applyBorder="1"/>
    <xf numFmtId="164" fontId="2" fillId="2" borderId="37" xfId="0" applyNumberFormat="1" applyFont="1" applyFill="1" applyBorder="1"/>
    <xf numFmtId="0" fontId="3" fillId="2" borderId="8" xfId="0" applyFont="1" applyFill="1" applyBorder="1"/>
    <xf numFmtId="0" fontId="1" fillId="2" borderId="38" xfId="0" applyFont="1" applyFill="1" applyBorder="1"/>
    <xf numFmtId="164" fontId="1" fillId="0" borderId="24" xfId="0" applyNumberFormat="1" applyFont="1" applyFill="1" applyBorder="1"/>
    <xf numFmtId="164" fontId="1" fillId="2" borderId="24" xfId="0" applyNumberFormat="1" applyFont="1" applyFill="1" applyBorder="1"/>
    <xf numFmtId="165" fontId="3" fillId="2" borderId="24" xfId="0" applyNumberFormat="1" applyFont="1" applyFill="1" applyBorder="1"/>
    <xf numFmtId="164" fontId="1" fillId="0" borderId="9" xfId="0" applyNumberFormat="1" applyFont="1" applyFill="1" applyBorder="1"/>
    <xf numFmtId="165" fontId="1" fillId="2" borderId="24" xfId="0" applyNumberFormat="1" applyFont="1" applyFill="1" applyBorder="1"/>
    <xf numFmtId="0" fontId="4" fillId="2" borderId="39" xfId="0" applyFont="1" applyFill="1" applyBorder="1" applyAlignment="1">
      <alignment horizontal="center"/>
    </xf>
    <xf numFmtId="0" fontId="1" fillId="2" borderId="13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164" fontId="4" fillId="2" borderId="37" xfId="0" applyNumberFormat="1" applyFont="1" applyFill="1" applyBorder="1"/>
    <xf numFmtId="165" fontId="2" fillId="2" borderId="37" xfId="0" applyNumberFormat="1" applyFont="1" applyFill="1" applyBorder="1"/>
    <xf numFmtId="0" fontId="1" fillId="2" borderId="3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wrapText="1"/>
    </xf>
    <xf numFmtId="0" fontId="1" fillId="2" borderId="40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wrapText="1"/>
    </xf>
    <xf numFmtId="0" fontId="4" fillId="2" borderId="41" xfId="0" applyFont="1" applyFill="1" applyBorder="1"/>
    <xf numFmtId="164" fontId="4" fillId="0" borderId="37" xfId="0" applyNumberFormat="1" applyFont="1" applyFill="1" applyBorder="1"/>
    <xf numFmtId="0" fontId="3" fillId="2" borderId="13" xfId="0" applyFont="1" applyFill="1" applyBorder="1"/>
    <xf numFmtId="164" fontId="1" fillId="0" borderId="12" xfId="0" applyNumberFormat="1" applyFont="1" applyFill="1" applyBorder="1" applyAlignment="1">
      <alignment horizontal="right"/>
    </xf>
    <xf numFmtId="164" fontId="1" fillId="2" borderId="12" xfId="0" applyNumberFormat="1" applyFont="1" applyFill="1" applyBorder="1" applyAlignment="1">
      <alignment horizontal="right"/>
    </xf>
    <xf numFmtId="1" fontId="4" fillId="2" borderId="12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wrapText="1"/>
    </xf>
    <xf numFmtId="0" fontId="1" fillId="2" borderId="12" xfId="0" applyFont="1" applyFill="1" applyBorder="1" applyAlignment="1">
      <alignment vertical="center"/>
    </xf>
    <xf numFmtId="0" fontId="3" fillId="2" borderId="11" xfId="0" applyFont="1" applyFill="1" applyBorder="1" applyAlignment="1">
      <alignment wrapText="1"/>
    </xf>
    <xf numFmtId="0" fontId="1" fillId="2" borderId="21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164" fontId="1" fillId="2" borderId="22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 vertical="distributed" wrapText="1"/>
    </xf>
    <xf numFmtId="0" fontId="3" fillId="2" borderId="21" xfId="0" applyFont="1" applyFill="1" applyBorder="1"/>
    <xf numFmtId="165" fontId="4" fillId="2" borderId="37" xfId="0" applyNumberFormat="1" applyFont="1" applyFill="1" applyBorder="1"/>
    <xf numFmtId="0" fontId="2" fillId="2" borderId="42" xfId="0" applyFont="1" applyFill="1" applyBorder="1" applyAlignment="1">
      <alignment horizontal="center"/>
    </xf>
    <xf numFmtId="164" fontId="2" fillId="0" borderId="43" xfId="0" applyNumberFormat="1" applyFont="1" applyFill="1" applyBorder="1"/>
    <xf numFmtId="164" fontId="2" fillId="2" borderId="43" xfId="0" applyNumberFormat="1" applyFont="1" applyFill="1" applyBorder="1"/>
    <xf numFmtId="165" fontId="2" fillId="2" borderId="43" xfId="0" applyNumberFormat="1" applyFont="1" applyFill="1" applyBorder="1"/>
    <xf numFmtId="164" fontId="2" fillId="2" borderId="44" xfId="0" applyNumberFormat="1" applyFont="1" applyFill="1" applyBorder="1"/>
    <xf numFmtId="0" fontId="2" fillId="2" borderId="41" xfId="0" applyFont="1" applyFill="1" applyBorder="1"/>
    <xf numFmtId="0" fontId="2" fillId="2" borderId="35" xfId="0" applyFont="1" applyFill="1" applyBorder="1" applyAlignment="1">
      <alignment horizontal="center"/>
    </xf>
    <xf numFmtId="164" fontId="2" fillId="0" borderId="12" xfId="0" applyNumberFormat="1" applyFont="1" applyFill="1" applyBorder="1"/>
    <xf numFmtId="164" fontId="2" fillId="2" borderId="12" xfId="0" applyNumberFormat="1" applyFont="1" applyFill="1" applyBorder="1"/>
    <xf numFmtId="165" fontId="2" fillId="2" borderId="12" xfId="0" applyNumberFormat="1" applyFont="1" applyFill="1" applyBorder="1"/>
    <xf numFmtId="164" fontId="2" fillId="2" borderId="45" xfId="0" applyNumberFormat="1" applyFont="1" applyFill="1" applyBorder="1"/>
    <xf numFmtId="0" fontId="2" fillId="2" borderId="46" xfId="0" applyFont="1" applyFill="1" applyBorder="1" applyAlignment="1">
      <alignment horizontal="center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5" fontId="2" fillId="2" borderId="14" xfId="0" applyNumberFormat="1" applyFont="1" applyFill="1" applyBorder="1"/>
    <xf numFmtId="164" fontId="2" fillId="2" borderId="47" xfId="0" applyNumberFormat="1" applyFont="1" applyFill="1" applyBorder="1"/>
    <xf numFmtId="164" fontId="3" fillId="0" borderId="10" xfId="0" applyNumberFormat="1" applyFont="1" applyFill="1" applyBorder="1"/>
    <xf numFmtId="0" fontId="1" fillId="2" borderId="10" xfId="0" applyFont="1" applyFill="1" applyBorder="1"/>
    <xf numFmtId="0" fontId="3" fillId="2" borderId="21" xfId="0" applyFont="1" applyFill="1" applyBorder="1" applyAlignment="1">
      <alignment wrapText="1"/>
    </xf>
    <xf numFmtId="164" fontId="3" fillId="0" borderId="22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2" fontId="1" fillId="2" borderId="10" xfId="0" applyNumberFormat="1" applyFont="1" applyFill="1" applyBorder="1"/>
    <xf numFmtId="164" fontId="3" fillId="0" borderId="12" xfId="0" applyNumberFormat="1" applyFont="1" applyFill="1" applyBorder="1"/>
    <xf numFmtId="2" fontId="1" fillId="2" borderId="12" xfId="0" applyNumberFormat="1" applyFont="1" applyFill="1" applyBorder="1"/>
    <xf numFmtId="164" fontId="7" fillId="0" borderId="12" xfId="0" applyNumberFormat="1" applyFont="1" applyFill="1" applyBorder="1"/>
    <xf numFmtId="164" fontId="3" fillId="0" borderId="22" xfId="0" applyNumberFormat="1" applyFont="1" applyFill="1" applyBorder="1"/>
    <xf numFmtId="0" fontId="2" fillId="2" borderId="39" xfId="0" applyFont="1" applyFill="1" applyBorder="1" applyAlignment="1">
      <alignment horizontal="center"/>
    </xf>
    <xf numFmtId="2" fontId="2" fillId="2" borderId="12" xfId="0" applyNumberFormat="1" applyFont="1" applyFill="1" applyBorder="1"/>
    <xf numFmtId="0" fontId="1" fillId="2" borderId="21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3" fillId="0" borderId="21" xfId="0" applyFont="1" applyBorder="1" applyAlignment="1">
      <alignment wrapText="1"/>
    </xf>
    <xf numFmtId="2" fontId="2" fillId="2" borderId="22" xfId="0" applyNumberFormat="1" applyFont="1" applyFill="1" applyBorder="1"/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3" fillId="2" borderId="13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2" fontId="2" fillId="2" borderId="10" xfId="0" applyNumberFormat="1" applyFont="1" applyFill="1" applyBorder="1"/>
    <xf numFmtId="164" fontId="3" fillId="0" borderId="12" xfId="0" applyNumberFormat="1" applyFont="1" applyFill="1" applyBorder="1" applyAlignment="1">
      <alignment wrapText="1"/>
    </xf>
    <xf numFmtId="0" fontId="1" fillId="0" borderId="12" xfId="0" applyFont="1" applyFill="1" applyBorder="1"/>
    <xf numFmtId="0" fontId="9" fillId="2" borderId="11" xfId="0" applyFont="1" applyFill="1" applyBorder="1" applyAlignment="1">
      <alignment wrapText="1"/>
    </xf>
    <xf numFmtId="0" fontId="9" fillId="2" borderId="11" xfId="0" applyFont="1" applyFill="1" applyBorder="1" applyAlignment="1">
      <alignment vertical="top" wrapText="1"/>
    </xf>
    <xf numFmtId="0" fontId="1" fillId="0" borderId="22" xfId="0" applyFont="1" applyFill="1" applyBorder="1"/>
    <xf numFmtId="0" fontId="3" fillId="2" borderId="9" xfId="0" applyFont="1" applyFill="1" applyBorder="1"/>
    <xf numFmtId="0" fontId="1" fillId="2" borderId="24" xfId="0" applyFont="1" applyFill="1" applyBorder="1"/>
    <xf numFmtId="2" fontId="2" fillId="2" borderId="37" xfId="0" applyNumberFormat="1" applyFont="1" applyFill="1" applyBorder="1"/>
    <xf numFmtId="0" fontId="1" fillId="2" borderId="50" xfId="0" applyFont="1" applyFill="1" applyBorder="1"/>
    <xf numFmtId="0" fontId="1" fillId="2" borderId="13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/>
    </xf>
    <xf numFmtId="164" fontId="4" fillId="0" borderId="14" xfId="0" applyNumberFormat="1" applyFont="1" applyFill="1" applyBorder="1"/>
    <xf numFmtId="164" fontId="4" fillId="2" borderId="14" xfId="0" applyNumberFormat="1" applyFont="1" applyFill="1" applyBorder="1"/>
    <xf numFmtId="165" fontId="4" fillId="2" borderId="14" xfId="0" applyNumberFormat="1" applyFont="1" applyFill="1" applyBorder="1"/>
    <xf numFmtId="165" fontId="2" fillId="2" borderId="10" xfId="0" applyNumberFormat="1" applyFont="1" applyFill="1" applyBorder="1"/>
    <xf numFmtId="0" fontId="2" fillId="2" borderId="42" xfId="0" applyFont="1" applyFill="1" applyBorder="1"/>
    <xf numFmtId="165" fontId="1" fillId="2" borderId="43" xfId="0" applyNumberFormat="1" applyFont="1" applyFill="1" applyBorder="1"/>
    <xf numFmtId="0" fontId="2" fillId="2" borderId="46" xfId="0" applyFont="1" applyFill="1" applyBorder="1"/>
    <xf numFmtId="0" fontId="2" fillId="2" borderId="14" xfId="0" applyFont="1" applyFill="1" applyBorder="1"/>
    <xf numFmtId="0" fontId="2" fillId="2" borderId="51" xfId="0" applyFont="1" applyFill="1" applyBorder="1" applyAlignment="1">
      <alignment horizontal="center"/>
    </xf>
    <xf numFmtId="164" fontId="2" fillId="0" borderId="23" xfId="0" applyNumberFormat="1" applyFont="1" applyFill="1" applyBorder="1"/>
    <xf numFmtId="164" fontId="2" fillId="2" borderId="23" xfId="0" applyNumberFormat="1" applyFont="1" applyFill="1" applyBorder="1"/>
    <xf numFmtId="0" fontId="2" fillId="2" borderId="23" xfId="0" applyFont="1" applyFill="1" applyBorder="1"/>
    <xf numFmtId="165" fontId="2" fillId="2" borderId="23" xfId="0" applyNumberFormat="1" applyFont="1" applyFill="1" applyBorder="1"/>
    <xf numFmtId="164" fontId="2" fillId="2" borderId="28" xfId="0" applyNumberFormat="1" applyFont="1" applyFill="1" applyBorder="1"/>
    <xf numFmtId="0" fontId="3" fillId="0" borderId="0" xfId="0" applyFont="1" applyFill="1" applyBorder="1"/>
    <xf numFmtId="2" fontId="1" fillId="2" borderId="0" xfId="0" applyNumberFormat="1" applyFont="1" applyFill="1" applyBorder="1"/>
    <xf numFmtId="2" fontId="1" fillId="0" borderId="0" xfId="0" applyNumberFormat="1" applyFont="1" applyFill="1" applyBorder="1"/>
    <xf numFmtId="165" fontId="2" fillId="2" borderId="0" xfId="0" applyNumberFormat="1" applyFont="1" applyFill="1" applyBorder="1"/>
    <xf numFmtId="1" fontId="2" fillId="2" borderId="0" xfId="0" applyNumberFormat="1" applyFont="1" applyFill="1" applyBorder="1"/>
    <xf numFmtId="166" fontId="2" fillId="0" borderId="0" xfId="0" applyNumberFormat="1" applyFont="1" applyFill="1" applyBorder="1"/>
    <xf numFmtId="164" fontId="2" fillId="2" borderId="0" xfId="0" applyNumberFormat="1" applyFont="1" applyFill="1" applyBorder="1"/>
    <xf numFmtId="164" fontId="2" fillId="0" borderId="0" xfId="0" applyNumberFormat="1" applyFont="1" applyFill="1" applyBorder="1"/>
    <xf numFmtId="0" fontId="4" fillId="0" borderId="0" xfId="0" applyFont="1" applyFill="1" applyBorder="1"/>
    <xf numFmtId="2" fontId="2" fillId="2" borderId="0" xfId="0" applyNumberFormat="1" applyFont="1" applyFill="1" applyBorder="1"/>
    <xf numFmtId="2" fontId="2" fillId="0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2" fillId="0" borderId="0" xfId="0" applyFont="1" applyFill="1" applyBorder="1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179"/>
  <sheetViews>
    <sheetView tabSelected="1" topLeftCell="A64" workbookViewId="0">
      <selection activeCell="P72" sqref="P72"/>
    </sheetView>
  </sheetViews>
  <sheetFormatPr defaultRowHeight="12" x14ac:dyDescent="0.2"/>
  <cols>
    <col min="1" max="1" width="23.28515625" style="36" customWidth="1"/>
    <col min="2" max="2" width="74.140625" style="1" customWidth="1"/>
    <col min="3" max="4" width="14.7109375" style="5" customWidth="1"/>
    <col min="5" max="5" width="11.7109375" style="4" customWidth="1"/>
    <col min="6" max="6" width="11" style="1" hidden="1" customWidth="1"/>
    <col min="7" max="7" width="12" style="5" customWidth="1"/>
    <col min="8" max="8" width="8.42578125" style="1" customWidth="1"/>
    <col min="9" max="9" width="11.5703125" style="1" customWidth="1"/>
    <col min="10" max="10" width="11.5703125" style="6" customWidth="1"/>
    <col min="11" max="256" width="9.140625" style="6"/>
    <col min="257" max="257" width="23.28515625" style="6" customWidth="1"/>
    <col min="258" max="258" width="74.140625" style="6" customWidth="1"/>
    <col min="259" max="260" width="14.7109375" style="6" customWidth="1"/>
    <col min="261" max="261" width="11.7109375" style="6" customWidth="1"/>
    <col min="262" max="262" width="0" style="6" hidden="1" customWidth="1"/>
    <col min="263" max="263" width="12" style="6" customWidth="1"/>
    <col min="264" max="264" width="8.42578125" style="6" customWidth="1"/>
    <col min="265" max="266" width="11.5703125" style="6" customWidth="1"/>
    <col min="267" max="512" width="9.140625" style="6"/>
    <col min="513" max="513" width="23.28515625" style="6" customWidth="1"/>
    <col min="514" max="514" width="74.140625" style="6" customWidth="1"/>
    <col min="515" max="516" width="14.7109375" style="6" customWidth="1"/>
    <col min="517" max="517" width="11.7109375" style="6" customWidth="1"/>
    <col min="518" max="518" width="0" style="6" hidden="1" customWidth="1"/>
    <col min="519" max="519" width="12" style="6" customWidth="1"/>
    <col min="520" max="520" width="8.42578125" style="6" customWidth="1"/>
    <col min="521" max="522" width="11.5703125" style="6" customWidth="1"/>
    <col min="523" max="768" width="9.140625" style="6"/>
    <col min="769" max="769" width="23.28515625" style="6" customWidth="1"/>
    <col min="770" max="770" width="74.140625" style="6" customWidth="1"/>
    <col min="771" max="772" width="14.7109375" style="6" customWidth="1"/>
    <col min="773" max="773" width="11.7109375" style="6" customWidth="1"/>
    <col min="774" max="774" width="0" style="6" hidden="1" customWidth="1"/>
    <col min="775" max="775" width="12" style="6" customWidth="1"/>
    <col min="776" max="776" width="8.42578125" style="6" customWidth="1"/>
    <col min="777" max="778" width="11.5703125" style="6" customWidth="1"/>
    <col min="779" max="1024" width="9.140625" style="6"/>
    <col min="1025" max="1025" width="23.28515625" style="6" customWidth="1"/>
    <col min="1026" max="1026" width="74.140625" style="6" customWidth="1"/>
    <col min="1027" max="1028" width="14.7109375" style="6" customWidth="1"/>
    <col min="1029" max="1029" width="11.7109375" style="6" customWidth="1"/>
    <col min="1030" max="1030" width="0" style="6" hidden="1" customWidth="1"/>
    <col min="1031" max="1031" width="12" style="6" customWidth="1"/>
    <col min="1032" max="1032" width="8.42578125" style="6" customWidth="1"/>
    <col min="1033" max="1034" width="11.5703125" style="6" customWidth="1"/>
    <col min="1035" max="1280" width="9.140625" style="6"/>
    <col min="1281" max="1281" width="23.28515625" style="6" customWidth="1"/>
    <col min="1282" max="1282" width="74.140625" style="6" customWidth="1"/>
    <col min="1283" max="1284" width="14.7109375" style="6" customWidth="1"/>
    <col min="1285" max="1285" width="11.7109375" style="6" customWidth="1"/>
    <col min="1286" max="1286" width="0" style="6" hidden="1" customWidth="1"/>
    <col min="1287" max="1287" width="12" style="6" customWidth="1"/>
    <col min="1288" max="1288" width="8.42578125" style="6" customWidth="1"/>
    <col min="1289" max="1290" width="11.5703125" style="6" customWidth="1"/>
    <col min="1291" max="1536" width="9.140625" style="6"/>
    <col min="1537" max="1537" width="23.28515625" style="6" customWidth="1"/>
    <col min="1538" max="1538" width="74.140625" style="6" customWidth="1"/>
    <col min="1539" max="1540" width="14.7109375" style="6" customWidth="1"/>
    <col min="1541" max="1541" width="11.7109375" style="6" customWidth="1"/>
    <col min="1542" max="1542" width="0" style="6" hidden="1" customWidth="1"/>
    <col min="1543" max="1543" width="12" style="6" customWidth="1"/>
    <col min="1544" max="1544" width="8.42578125" style="6" customWidth="1"/>
    <col min="1545" max="1546" width="11.5703125" style="6" customWidth="1"/>
    <col min="1547" max="1792" width="9.140625" style="6"/>
    <col min="1793" max="1793" width="23.28515625" style="6" customWidth="1"/>
    <col min="1794" max="1794" width="74.140625" style="6" customWidth="1"/>
    <col min="1795" max="1796" width="14.7109375" style="6" customWidth="1"/>
    <col min="1797" max="1797" width="11.7109375" style="6" customWidth="1"/>
    <col min="1798" max="1798" width="0" style="6" hidden="1" customWidth="1"/>
    <col min="1799" max="1799" width="12" style="6" customWidth="1"/>
    <col min="1800" max="1800" width="8.42578125" style="6" customWidth="1"/>
    <col min="1801" max="1802" width="11.5703125" style="6" customWidth="1"/>
    <col min="1803" max="2048" width="9.140625" style="6"/>
    <col min="2049" max="2049" width="23.28515625" style="6" customWidth="1"/>
    <col min="2050" max="2050" width="74.140625" style="6" customWidth="1"/>
    <col min="2051" max="2052" width="14.7109375" style="6" customWidth="1"/>
    <col min="2053" max="2053" width="11.7109375" style="6" customWidth="1"/>
    <col min="2054" max="2054" width="0" style="6" hidden="1" customWidth="1"/>
    <col min="2055" max="2055" width="12" style="6" customWidth="1"/>
    <col min="2056" max="2056" width="8.42578125" style="6" customWidth="1"/>
    <col min="2057" max="2058" width="11.5703125" style="6" customWidth="1"/>
    <col min="2059" max="2304" width="9.140625" style="6"/>
    <col min="2305" max="2305" width="23.28515625" style="6" customWidth="1"/>
    <col min="2306" max="2306" width="74.140625" style="6" customWidth="1"/>
    <col min="2307" max="2308" width="14.7109375" style="6" customWidth="1"/>
    <col min="2309" max="2309" width="11.7109375" style="6" customWidth="1"/>
    <col min="2310" max="2310" width="0" style="6" hidden="1" customWidth="1"/>
    <col min="2311" max="2311" width="12" style="6" customWidth="1"/>
    <col min="2312" max="2312" width="8.42578125" style="6" customWidth="1"/>
    <col min="2313" max="2314" width="11.5703125" style="6" customWidth="1"/>
    <col min="2315" max="2560" width="9.140625" style="6"/>
    <col min="2561" max="2561" width="23.28515625" style="6" customWidth="1"/>
    <col min="2562" max="2562" width="74.140625" style="6" customWidth="1"/>
    <col min="2563" max="2564" width="14.7109375" style="6" customWidth="1"/>
    <col min="2565" max="2565" width="11.7109375" style="6" customWidth="1"/>
    <col min="2566" max="2566" width="0" style="6" hidden="1" customWidth="1"/>
    <col min="2567" max="2567" width="12" style="6" customWidth="1"/>
    <col min="2568" max="2568" width="8.42578125" style="6" customWidth="1"/>
    <col min="2569" max="2570" width="11.5703125" style="6" customWidth="1"/>
    <col min="2571" max="2816" width="9.140625" style="6"/>
    <col min="2817" max="2817" width="23.28515625" style="6" customWidth="1"/>
    <col min="2818" max="2818" width="74.140625" style="6" customWidth="1"/>
    <col min="2819" max="2820" width="14.7109375" style="6" customWidth="1"/>
    <col min="2821" max="2821" width="11.7109375" style="6" customWidth="1"/>
    <col min="2822" max="2822" width="0" style="6" hidden="1" customWidth="1"/>
    <col min="2823" max="2823" width="12" style="6" customWidth="1"/>
    <col min="2824" max="2824" width="8.42578125" style="6" customWidth="1"/>
    <col min="2825" max="2826" width="11.5703125" style="6" customWidth="1"/>
    <col min="2827" max="3072" width="9.140625" style="6"/>
    <col min="3073" max="3073" width="23.28515625" style="6" customWidth="1"/>
    <col min="3074" max="3074" width="74.140625" style="6" customWidth="1"/>
    <col min="3075" max="3076" width="14.7109375" style="6" customWidth="1"/>
    <col min="3077" max="3077" width="11.7109375" style="6" customWidth="1"/>
    <col min="3078" max="3078" width="0" style="6" hidden="1" customWidth="1"/>
    <col min="3079" max="3079" width="12" style="6" customWidth="1"/>
    <col min="3080" max="3080" width="8.42578125" style="6" customWidth="1"/>
    <col min="3081" max="3082" width="11.5703125" style="6" customWidth="1"/>
    <col min="3083" max="3328" width="9.140625" style="6"/>
    <col min="3329" max="3329" width="23.28515625" style="6" customWidth="1"/>
    <col min="3330" max="3330" width="74.140625" style="6" customWidth="1"/>
    <col min="3331" max="3332" width="14.7109375" style="6" customWidth="1"/>
    <col min="3333" max="3333" width="11.7109375" style="6" customWidth="1"/>
    <col min="3334" max="3334" width="0" style="6" hidden="1" customWidth="1"/>
    <col min="3335" max="3335" width="12" style="6" customWidth="1"/>
    <col min="3336" max="3336" width="8.42578125" style="6" customWidth="1"/>
    <col min="3337" max="3338" width="11.5703125" style="6" customWidth="1"/>
    <col min="3339" max="3584" width="9.140625" style="6"/>
    <col min="3585" max="3585" width="23.28515625" style="6" customWidth="1"/>
    <col min="3586" max="3586" width="74.140625" style="6" customWidth="1"/>
    <col min="3587" max="3588" width="14.7109375" style="6" customWidth="1"/>
    <col min="3589" max="3589" width="11.7109375" style="6" customWidth="1"/>
    <col min="3590" max="3590" width="0" style="6" hidden="1" customWidth="1"/>
    <col min="3591" max="3591" width="12" style="6" customWidth="1"/>
    <col min="3592" max="3592" width="8.42578125" style="6" customWidth="1"/>
    <col min="3593" max="3594" width="11.5703125" style="6" customWidth="1"/>
    <col min="3595" max="3840" width="9.140625" style="6"/>
    <col min="3841" max="3841" width="23.28515625" style="6" customWidth="1"/>
    <col min="3842" max="3842" width="74.140625" style="6" customWidth="1"/>
    <col min="3843" max="3844" width="14.7109375" style="6" customWidth="1"/>
    <col min="3845" max="3845" width="11.7109375" style="6" customWidth="1"/>
    <col min="3846" max="3846" width="0" style="6" hidden="1" customWidth="1"/>
    <col min="3847" max="3847" width="12" style="6" customWidth="1"/>
    <col min="3848" max="3848" width="8.42578125" style="6" customWidth="1"/>
    <col min="3849" max="3850" width="11.5703125" style="6" customWidth="1"/>
    <col min="3851" max="4096" width="9.140625" style="6"/>
    <col min="4097" max="4097" width="23.28515625" style="6" customWidth="1"/>
    <col min="4098" max="4098" width="74.140625" style="6" customWidth="1"/>
    <col min="4099" max="4100" width="14.7109375" style="6" customWidth="1"/>
    <col min="4101" max="4101" width="11.7109375" style="6" customWidth="1"/>
    <col min="4102" max="4102" width="0" style="6" hidden="1" customWidth="1"/>
    <col min="4103" max="4103" width="12" style="6" customWidth="1"/>
    <col min="4104" max="4104" width="8.42578125" style="6" customWidth="1"/>
    <col min="4105" max="4106" width="11.5703125" style="6" customWidth="1"/>
    <col min="4107" max="4352" width="9.140625" style="6"/>
    <col min="4353" max="4353" width="23.28515625" style="6" customWidth="1"/>
    <col min="4354" max="4354" width="74.140625" style="6" customWidth="1"/>
    <col min="4355" max="4356" width="14.7109375" style="6" customWidth="1"/>
    <col min="4357" max="4357" width="11.7109375" style="6" customWidth="1"/>
    <col min="4358" max="4358" width="0" style="6" hidden="1" customWidth="1"/>
    <col min="4359" max="4359" width="12" style="6" customWidth="1"/>
    <col min="4360" max="4360" width="8.42578125" style="6" customWidth="1"/>
    <col min="4361" max="4362" width="11.5703125" style="6" customWidth="1"/>
    <col min="4363" max="4608" width="9.140625" style="6"/>
    <col min="4609" max="4609" width="23.28515625" style="6" customWidth="1"/>
    <col min="4610" max="4610" width="74.140625" style="6" customWidth="1"/>
    <col min="4611" max="4612" width="14.7109375" style="6" customWidth="1"/>
    <col min="4613" max="4613" width="11.7109375" style="6" customWidth="1"/>
    <col min="4614" max="4614" width="0" style="6" hidden="1" customWidth="1"/>
    <col min="4615" max="4615" width="12" style="6" customWidth="1"/>
    <col min="4616" max="4616" width="8.42578125" style="6" customWidth="1"/>
    <col min="4617" max="4618" width="11.5703125" style="6" customWidth="1"/>
    <col min="4619" max="4864" width="9.140625" style="6"/>
    <col min="4865" max="4865" width="23.28515625" style="6" customWidth="1"/>
    <col min="4866" max="4866" width="74.140625" style="6" customWidth="1"/>
    <col min="4867" max="4868" width="14.7109375" style="6" customWidth="1"/>
    <col min="4869" max="4869" width="11.7109375" style="6" customWidth="1"/>
    <col min="4870" max="4870" width="0" style="6" hidden="1" customWidth="1"/>
    <col min="4871" max="4871" width="12" style="6" customWidth="1"/>
    <col min="4872" max="4872" width="8.42578125" style="6" customWidth="1"/>
    <col min="4873" max="4874" width="11.5703125" style="6" customWidth="1"/>
    <col min="4875" max="5120" width="9.140625" style="6"/>
    <col min="5121" max="5121" width="23.28515625" style="6" customWidth="1"/>
    <col min="5122" max="5122" width="74.140625" style="6" customWidth="1"/>
    <col min="5123" max="5124" width="14.7109375" style="6" customWidth="1"/>
    <col min="5125" max="5125" width="11.7109375" style="6" customWidth="1"/>
    <col min="5126" max="5126" width="0" style="6" hidden="1" customWidth="1"/>
    <col min="5127" max="5127" width="12" style="6" customWidth="1"/>
    <col min="5128" max="5128" width="8.42578125" style="6" customWidth="1"/>
    <col min="5129" max="5130" width="11.5703125" style="6" customWidth="1"/>
    <col min="5131" max="5376" width="9.140625" style="6"/>
    <col min="5377" max="5377" width="23.28515625" style="6" customWidth="1"/>
    <col min="5378" max="5378" width="74.140625" style="6" customWidth="1"/>
    <col min="5379" max="5380" width="14.7109375" style="6" customWidth="1"/>
    <col min="5381" max="5381" width="11.7109375" style="6" customWidth="1"/>
    <col min="5382" max="5382" width="0" style="6" hidden="1" customWidth="1"/>
    <col min="5383" max="5383" width="12" style="6" customWidth="1"/>
    <col min="5384" max="5384" width="8.42578125" style="6" customWidth="1"/>
    <col min="5385" max="5386" width="11.5703125" style="6" customWidth="1"/>
    <col min="5387" max="5632" width="9.140625" style="6"/>
    <col min="5633" max="5633" width="23.28515625" style="6" customWidth="1"/>
    <col min="5634" max="5634" width="74.140625" style="6" customWidth="1"/>
    <col min="5635" max="5636" width="14.7109375" style="6" customWidth="1"/>
    <col min="5637" max="5637" width="11.7109375" style="6" customWidth="1"/>
    <col min="5638" max="5638" width="0" style="6" hidden="1" customWidth="1"/>
    <col min="5639" max="5639" width="12" style="6" customWidth="1"/>
    <col min="5640" max="5640" width="8.42578125" style="6" customWidth="1"/>
    <col min="5641" max="5642" width="11.5703125" style="6" customWidth="1"/>
    <col min="5643" max="5888" width="9.140625" style="6"/>
    <col min="5889" max="5889" width="23.28515625" style="6" customWidth="1"/>
    <col min="5890" max="5890" width="74.140625" style="6" customWidth="1"/>
    <col min="5891" max="5892" width="14.7109375" style="6" customWidth="1"/>
    <col min="5893" max="5893" width="11.7109375" style="6" customWidth="1"/>
    <col min="5894" max="5894" width="0" style="6" hidden="1" customWidth="1"/>
    <col min="5895" max="5895" width="12" style="6" customWidth="1"/>
    <col min="5896" max="5896" width="8.42578125" style="6" customWidth="1"/>
    <col min="5897" max="5898" width="11.5703125" style="6" customWidth="1"/>
    <col min="5899" max="6144" width="9.140625" style="6"/>
    <col min="6145" max="6145" width="23.28515625" style="6" customWidth="1"/>
    <col min="6146" max="6146" width="74.140625" style="6" customWidth="1"/>
    <col min="6147" max="6148" width="14.7109375" style="6" customWidth="1"/>
    <col min="6149" max="6149" width="11.7109375" style="6" customWidth="1"/>
    <col min="6150" max="6150" width="0" style="6" hidden="1" customWidth="1"/>
    <col min="6151" max="6151" width="12" style="6" customWidth="1"/>
    <col min="6152" max="6152" width="8.42578125" style="6" customWidth="1"/>
    <col min="6153" max="6154" width="11.5703125" style="6" customWidth="1"/>
    <col min="6155" max="6400" width="9.140625" style="6"/>
    <col min="6401" max="6401" width="23.28515625" style="6" customWidth="1"/>
    <col min="6402" max="6402" width="74.140625" style="6" customWidth="1"/>
    <col min="6403" max="6404" width="14.7109375" style="6" customWidth="1"/>
    <col min="6405" max="6405" width="11.7109375" style="6" customWidth="1"/>
    <col min="6406" max="6406" width="0" style="6" hidden="1" customWidth="1"/>
    <col min="6407" max="6407" width="12" style="6" customWidth="1"/>
    <col min="6408" max="6408" width="8.42578125" style="6" customWidth="1"/>
    <col min="6409" max="6410" width="11.5703125" style="6" customWidth="1"/>
    <col min="6411" max="6656" width="9.140625" style="6"/>
    <col min="6657" max="6657" width="23.28515625" style="6" customWidth="1"/>
    <col min="6658" max="6658" width="74.140625" style="6" customWidth="1"/>
    <col min="6659" max="6660" width="14.7109375" style="6" customWidth="1"/>
    <col min="6661" max="6661" width="11.7109375" style="6" customWidth="1"/>
    <col min="6662" max="6662" width="0" style="6" hidden="1" customWidth="1"/>
    <col min="6663" max="6663" width="12" style="6" customWidth="1"/>
    <col min="6664" max="6664" width="8.42578125" style="6" customWidth="1"/>
    <col min="6665" max="6666" width="11.5703125" style="6" customWidth="1"/>
    <col min="6667" max="6912" width="9.140625" style="6"/>
    <col min="6913" max="6913" width="23.28515625" style="6" customWidth="1"/>
    <col min="6914" max="6914" width="74.140625" style="6" customWidth="1"/>
    <col min="6915" max="6916" width="14.7109375" style="6" customWidth="1"/>
    <col min="6917" max="6917" width="11.7109375" style="6" customWidth="1"/>
    <col min="6918" max="6918" width="0" style="6" hidden="1" customWidth="1"/>
    <col min="6919" max="6919" width="12" style="6" customWidth="1"/>
    <col min="6920" max="6920" width="8.42578125" style="6" customWidth="1"/>
    <col min="6921" max="6922" width="11.5703125" style="6" customWidth="1"/>
    <col min="6923" max="7168" width="9.140625" style="6"/>
    <col min="7169" max="7169" width="23.28515625" style="6" customWidth="1"/>
    <col min="7170" max="7170" width="74.140625" style="6" customWidth="1"/>
    <col min="7171" max="7172" width="14.7109375" style="6" customWidth="1"/>
    <col min="7173" max="7173" width="11.7109375" style="6" customWidth="1"/>
    <col min="7174" max="7174" width="0" style="6" hidden="1" customWidth="1"/>
    <col min="7175" max="7175" width="12" style="6" customWidth="1"/>
    <col min="7176" max="7176" width="8.42578125" style="6" customWidth="1"/>
    <col min="7177" max="7178" width="11.5703125" style="6" customWidth="1"/>
    <col min="7179" max="7424" width="9.140625" style="6"/>
    <col min="7425" max="7425" width="23.28515625" style="6" customWidth="1"/>
    <col min="7426" max="7426" width="74.140625" style="6" customWidth="1"/>
    <col min="7427" max="7428" width="14.7109375" style="6" customWidth="1"/>
    <col min="7429" max="7429" width="11.7109375" style="6" customWidth="1"/>
    <col min="7430" max="7430" width="0" style="6" hidden="1" customWidth="1"/>
    <col min="7431" max="7431" width="12" style="6" customWidth="1"/>
    <col min="7432" max="7432" width="8.42578125" style="6" customWidth="1"/>
    <col min="7433" max="7434" width="11.5703125" style="6" customWidth="1"/>
    <col min="7435" max="7680" width="9.140625" style="6"/>
    <col min="7681" max="7681" width="23.28515625" style="6" customWidth="1"/>
    <col min="7682" max="7682" width="74.140625" style="6" customWidth="1"/>
    <col min="7683" max="7684" width="14.7109375" style="6" customWidth="1"/>
    <col min="7685" max="7685" width="11.7109375" style="6" customWidth="1"/>
    <col min="7686" max="7686" width="0" style="6" hidden="1" customWidth="1"/>
    <col min="7687" max="7687" width="12" style="6" customWidth="1"/>
    <col min="7688" max="7688" width="8.42578125" style="6" customWidth="1"/>
    <col min="7689" max="7690" width="11.5703125" style="6" customWidth="1"/>
    <col min="7691" max="7936" width="9.140625" style="6"/>
    <col min="7937" max="7937" width="23.28515625" style="6" customWidth="1"/>
    <col min="7938" max="7938" width="74.140625" style="6" customWidth="1"/>
    <col min="7939" max="7940" width="14.7109375" style="6" customWidth="1"/>
    <col min="7941" max="7941" width="11.7109375" style="6" customWidth="1"/>
    <col min="7942" max="7942" width="0" style="6" hidden="1" customWidth="1"/>
    <col min="7943" max="7943" width="12" style="6" customWidth="1"/>
    <col min="7944" max="7944" width="8.42578125" style="6" customWidth="1"/>
    <col min="7945" max="7946" width="11.5703125" style="6" customWidth="1"/>
    <col min="7947" max="8192" width="9.140625" style="6"/>
    <col min="8193" max="8193" width="23.28515625" style="6" customWidth="1"/>
    <col min="8194" max="8194" width="74.140625" style="6" customWidth="1"/>
    <col min="8195" max="8196" width="14.7109375" style="6" customWidth="1"/>
    <col min="8197" max="8197" width="11.7109375" style="6" customWidth="1"/>
    <col min="8198" max="8198" width="0" style="6" hidden="1" customWidth="1"/>
    <col min="8199" max="8199" width="12" style="6" customWidth="1"/>
    <col min="8200" max="8200" width="8.42578125" style="6" customWidth="1"/>
    <col min="8201" max="8202" width="11.5703125" style="6" customWidth="1"/>
    <col min="8203" max="8448" width="9.140625" style="6"/>
    <col min="8449" max="8449" width="23.28515625" style="6" customWidth="1"/>
    <col min="8450" max="8450" width="74.140625" style="6" customWidth="1"/>
    <col min="8451" max="8452" width="14.7109375" style="6" customWidth="1"/>
    <col min="8453" max="8453" width="11.7109375" style="6" customWidth="1"/>
    <col min="8454" max="8454" width="0" style="6" hidden="1" customWidth="1"/>
    <col min="8455" max="8455" width="12" style="6" customWidth="1"/>
    <col min="8456" max="8456" width="8.42578125" style="6" customWidth="1"/>
    <col min="8457" max="8458" width="11.5703125" style="6" customWidth="1"/>
    <col min="8459" max="8704" width="9.140625" style="6"/>
    <col min="8705" max="8705" width="23.28515625" style="6" customWidth="1"/>
    <col min="8706" max="8706" width="74.140625" style="6" customWidth="1"/>
    <col min="8707" max="8708" width="14.7109375" style="6" customWidth="1"/>
    <col min="8709" max="8709" width="11.7109375" style="6" customWidth="1"/>
    <col min="8710" max="8710" width="0" style="6" hidden="1" customWidth="1"/>
    <col min="8711" max="8711" width="12" style="6" customWidth="1"/>
    <col min="8712" max="8712" width="8.42578125" style="6" customWidth="1"/>
    <col min="8713" max="8714" width="11.5703125" style="6" customWidth="1"/>
    <col min="8715" max="8960" width="9.140625" style="6"/>
    <col min="8961" max="8961" width="23.28515625" style="6" customWidth="1"/>
    <col min="8962" max="8962" width="74.140625" style="6" customWidth="1"/>
    <col min="8963" max="8964" width="14.7109375" style="6" customWidth="1"/>
    <col min="8965" max="8965" width="11.7109375" style="6" customWidth="1"/>
    <col min="8966" max="8966" width="0" style="6" hidden="1" customWidth="1"/>
    <col min="8967" max="8967" width="12" style="6" customWidth="1"/>
    <col min="8968" max="8968" width="8.42578125" style="6" customWidth="1"/>
    <col min="8969" max="8970" width="11.5703125" style="6" customWidth="1"/>
    <col min="8971" max="9216" width="9.140625" style="6"/>
    <col min="9217" max="9217" width="23.28515625" style="6" customWidth="1"/>
    <col min="9218" max="9218" width="74.140625" style="6" customWidth="1"/>
    <col min="9219" max="9220" width="14.7109375" style="6" customWidth="1"/>
    <col min="9221" max="9221" width="11.7109375" style="6" customWidth="1"/>
    <col min="9222" max="9222" width="0" style="6" hidden="1" customWidth="1"/>
    <col min="9223" max="9223" width="12" style="6" customWidth="1"/>
    <col min="9224" max="9224" width="8.42578125" style="6" customWidth="1"/>
    <col min="9225" max="9226" width="11.5703125" style="6" customWidth="1"/>
    <col min="9227" max="9472" width="9.140625" style="6"/>
    <col min="9473" max="9473" width="23.28515625" style="6" customWidth="1"/>
    <col min="9474" max="9474" width="74.140625" style="6" customWidth="1"/>
    <col min="9475" max="9476" width="14.7109375" style="6" customWidth="1"/>
    <col min="9477" max="9477" width="11.7109375" style="6" customWidth="1"/>
    <col min="9478" max="9478" width="0" style="6" hidden="1" customWidth="1"/>
    <col min="9479" max="9479" width="12" style="6" customWidth="1"/>
    <col min="9480" max="9480" width="8.42578125" style="6" customWidth="1"/>
    <col min="9481" max="9482" width="11.5703125" style="6" customWidth="1"/>
    <col min="9483" max="9728" width="9.140625" style="6"/>
    <col min="9729" max="9729" width="23.28515625" style="6" customWidth="1"/>
    <col min="9730" max="9730" width="74.140625" style="6" customWidth="1"/>
    <col min="9731" max="9732" width="14.7109375" style="6" customWidth="1"/>
    <col min="9733" max="9733" width="11.7109375" style="6" customWidth="1"/>
    <col min="9734" max="9734" width="0" style="6" hidden="1" customWidth="1"/>
    <col min="9735" max="9735" width="12" style="6" customWidth="1"/>
    <col min="9736" max="9736" width="8.42578125" style="6" customWidth="1"/>
    <col min="9737" max="9738" width="11.5703125" style="6" customWidth="1"/>
    <col min="9739" max="9984" width="9.140625" style="6"/>
    <col min="9985" max="9985" width="23.28515625" style="6" customWidth="1"/>
    <col min="9986" max="9986" width="74.140625" style="6" customWidth="1"/>
    <col min="9987" max="9988" width="14.7109375" style="6" customWidth="1"/>
    <col min="9989" max="9989" width="11.7109375" style="6" customWidth="1"/>
    <col min="9990" max="9990" width="0" style="6" hidden="1" customWidth="1"/>
    <col min="9991" max="9991" width="12" style="6" customWidth="1"/>
    <col min="9992" max="9992" width="8.42578125" style="6" customWidth="1"/>
    <col min="9993" max="9994" width="11.5703125" style="6" customWidth="1"/>
    <col min="9995" max="10240" width="9.140625" style="6"/>
    <col min="10241" max="10241" width="23.28515625" style="6" customWidth="1"/>
    <col min="10242" max="10242" width="74.140625" style="6" customWidth="1"/>
    <col min="10243" max="10244" width="14.7109375" style="6" customWidth="1"/>
    <col min="10245" max="10245" width="11.7109375" style="6" customWidth="1"/>
    <col min="10246" max="10246" width="0" style="6" hidden="1" customWidth="1"/>
    <col min="10247" max="10247" width="12" style="6" customWidth="1"/>
    <col min="10248" max="10248" width="8.42578125" style="6" customWidth="1"/>
    <col min="10249" max="10250" width="11.5703125" style="6" customWidth="1"/>
    <col min="10251" max="10496" width="9.140625" style="6"/>
    <col min="10497" max="10497" width="23.28515625" style="6" customWidth="1"/>
    <col min="10498" max="10498" width="74.140625" style="6" customWidth="1"/>
    <col min="10499" max="10500" width="14.7109375" style="6" customWidth="1"/>
    <col min="10501" max="10501" width="11.7109375" style="6" customWidth="1"/>
    <col min="10502" max="10502" width="0" style="6" hidden="1" customWidth="1"/>
    <col min="10503" max="10503" width="12" style="6" customWidth="1"/>
    <col min="10504" max="10504" width="8.42578125" style="6" customWidth="1"/>
    <col min="10505" max="10506" width="11.5703125" style="6" customWidth="1"/>
    <col min="10507" max="10752" width="9.140625" style="6"/>
    <col min="10753" max="10753" width="23.28515625" style="6" customWidth="1"/>
    <col min="10754" max="10754" width="74.140625" style="6" customWidth="1"/>
    <col min="10755" max="10756" width="14.7109375" style="6" customWidth="1"/>
    <col min="10757" max="10757" width="11.7109375" style="6" customWidth="1"/>
    <col min="10758" max="10758" width="0" style="6" hidden="1" customWidth="1"/>
    <col min="10759" max="10759" width="12" style="6" customWidth="1"/>
    <col min="10760" max="10760" width="8.42578125" style="6" customWidth="1"/>
    <col min="10761" max="10762" width="11.5703125" style="6" customWidth="1"/>
    <col min="10763" max="11008" width="9.140625" style="6"/>
    <col min="11009" max="11009" width="23.28515625" style="6" customWidth="1"/>
    <col min="11010" max="11010" width="74.140625" style="6" customWidth="1"/>
    <col min="11011" max="11012" width="14.7109375" style="6" customWidth="1"/>
    <col min="11013" max="11013" width="11.7109375" style="6" customWidth="1"/>
    <col min="11014" max="11014" width="0" style="6" hidden="1" customWidth="1"/>
    <col min="11015" max="11015" width="12" style="6" customWidth="1"/>
    <col min="11016" max="11016" width="8.42578125" style="6" customWidth="1"/>
    <col min="11017" max="11018" width="11.5703125" style="6" customWidth="1"/>
    <col min="11019" max="11264" width="9.140625" style="6"/>
    <col min="11265" max="11265" width="23.28515625" style="6" customWidth="1"/>
    <col min="11266" max="11266" width="74.140625" style="6" customWidth="1"/>
    <col min="11267" max="11268" width="14.7109375" style="6" customWidth="1"/>
    <col min="11269" max="11269" width="11.7109375" style="6" customWidth="1"/>
    <col min="11270" max="11270" width="0" style="6" hidden="1" customWidth="1"/>
    <col min="11271" max="11271" width="12" style="6" customWidth="1"/>
    <col min="11272" max="11272" width="8.42578125" style="6" customWidth="1"/>
    <col min="11273" max="11274" width="11.5703125" style="6" customWidth="1"/>
    <col min="11275" max="11520" width="9.140625" style="6"/>
    <col min="11521" max="11521" width="23.28515625" style="6" customWidth="1"/>
    <col min="11522" max="11522" width="74.140625" style="6" customWidth="1"/>
    <col min="11523" max="11524" width="14.7109375" style="6" customWidth="1"/>
    <col min="11525" max="11525" width="11.7109375" style="6" customWidth="1"/>
    <col min="11526" max="11526" width="0" style="6" hidden="1" customWidth="1"/>
    <col min="11527" max="11527" width="12" style="6" customWidth="1"/>
    <col min="11528" max="11528" width="8.42578125" style="6" customWidth="1"/>
    <col min="11529" max="11530" width="11.5703125" style="6" customWidth="1"/>
    <col min="11531" max="11776" width="9.140625" style="6"/>
    <col min="11777" max="11777" width="23.28515625" style="6" customWidth="1"/>
    <col min="11778" max="11778" width="74.140625" style="6" customWidth="1"/>
    <col min="11779" max="11780" width="14.7109375" style="6" customWidth="1"/>
    <col min="11781" max="11781" width="11.7109375" style="6" customWidth="1"/>
    <col min="11782" max="11782" width="0" style="6" hidden="1" customWidth="1"/>
    <col min="11783" max="11783" width="12" style="6" customWidth="1"/>
    <col min="11784" max="11784" width="8.42578125" style="6" customWidth="1"/>
    <col min="11785" max="11786" width="11.5703125" style="6" customWidth="1"/>
    <col min="11787" max="12032" width="9.140625" style="6"/>
    <col min="12033" max="12033" width="23.28515625" style="6" customWidth="1"/>
    <col min="12034" max="12034" width="74.140625" style="6" customWidth="1"/>
    <col min="12035" max="12036" width="14.7109375" style="6" customWidth="1"/>
    <col min="12037" max="12037" width="11.7109375" style="6" customWidth="1"/>
    <col min="12038" max="12038" width="0" style="6" hidden="1" customWidth="1"/>
    <col min="12039" max="12039" width="12" style="6" customWidth="1"/>
    <col min="12040" max="12040" width="8.42578125" style="6" customWidth="1"/>
    <col min="12041" max="12042" width="11.5703125" style="6" customWidth="1"/>
    <col min="12043" max="12288" width="9.140625" style="6"/>
    <col min="12289" max="12289" width="23.28515625" style="6" customWidth="1"/>
    <col min="12290" max="12290" width="74.140625" style="6" customWidth="1"/>
    <col min="12291" max="12292" width="14.7109375" style="6" customWidth="1"/>
    <col min="12293" max="12293" width="11.7109375" style="6" customWidth="1"/>
    <col min="12294" max="12294" width="0" style="6" hidden="1" customWidth="1"/>
    <col min="12295" max="12295" width="12" style="6" customWidth="1"/>
    <col min="12296" max="12296" width="8.42578125" style="6" customWidth="1"/>
    <col min="12297" max="12298" width="11.5703125" style="6" customWidth="1"/>
    <col min="12299" max="12544" width="9.140625" style="6"/>
    <col min="12545" max="12545" width="23.28515625" style="6" customWidth="1"/>
    <col min="12546" max="12546" width="74.140625" style="6" customWidth="1"/>
    <col min="12547" max="12548" width="14.7109375" style="6" customWidth="1"/>
    <col min="12549" max="12549" width="11.7109375" style="6" customWidth="1"/>
    <col min="12550" max="12550" width="0" style="6" hidden="1" customWidth="1"/>
    <col min="12551" max="12551" width="12" style="6" customWidth="1"/>
    <col min="12552" max="12552" width="8.42578125" style="6" customWidth="1"/>
    <col min="12553" max="12554" width="11.5703125" style="6" customWidth="1"/>
    <col min="12555" max="12800" width="9.140625" style="6"/>
    <col min="12801" max="12801" width="23.28515625" style="6" customWidth="1"/>
    <col min="12802" max="12802" width="74.140625" style="6" customWidth="1"/>
    <col min="12803" max="12804" width="14.7109375" style="6" customWidth="1"/>
    <col min="12805" max="12805" width="11.7109375" style="6" customWidth="1"/>
    <col min="12806" max="12806" width="0" style="6" hidden="1" customWidth="1"/>
    <col min="12807" max="12807" width="12" style="6" customWidth="1"/>
    <col min="12808" max="12808" width="8.42578125" style="6" customWidth="1"/>
    <col min="12809" max="12810" width="11.5703125" style="6" customWidth="1"/>
    <col min="12811" max="13056" width="9.140625" style="6"/>
    <col min="13057" max="13057" width="23.28515625" style="6" customWidth="1"/>
    <col min="13058" max="13058" width="74.140625" style="6" customWidth="1"/>
    <col min="13059" max="13060" width="14.7109375" style="6" customWidth="1"/>
    <col min="13061" max="13061" width="11.7109375" style="6" customWidth="1"/>
    <col min="13062" max="13062" width="0" style="6" hidden="1" customWidth="1"/>
    <col min="13063" max="13063" width="12" style="6" customWidth="1"/>
    <col min="13064" max="13064" width="8.42578125" style="6" customWidth="1"/>
    <col min="13065" max="13066" width="11.5703125" style="6" customWidth="1"/>
    <col min="13067" max="13312" width="9.140625" style="6"/>
    <col min="13313" max="13313" width="23.28515625" style="6" customWidth="1"/>
    <col min="13314" max="13314" width="74.140625" style="6" customWidth="1"/>
    <col min="13315" max="13316" width="14.7109375" style="6" customWidth="1"/>
    <col min="13317" max="13317" width="11.7109375" style="6" customWidth="1"/>
    <col min="13318" max="13318" width="0" style="6" hidden="1" customWidth="1"/>
    <col min="13319" max="13319" width="12" style="6" customWidth="1"/>
    <col min="13320" max="13320" width="8.42578125" style="6" customWidth="1"/>
    <col min="13321" max="13322" width="11.5703125" style="6" customWidth="1"/>
    <col min="13323" max="13568" width="9.140625" style="6"/>
    <col min="13569" max="13569" width="23.28515625" style="6" customWidth="1"/>
    <col min="13570" max="13570" width="74.140625" style="6" customWidth="1"/>
    <col min="13571" max="13572" width="14.7109375" style="6" customWidth="1"/>
    <col min="13573" max="13573" width="11.7109375" style="6" customWidth="1"/>
    <col min="13574" max="13574" width="0" style="6" hidden="1" customWidth="1"/>
    <col min="13575" max="13575" width="12" style="6" customWidth="1"/>
    <col min="13576" max="13576" width="8.42578125" style="6" customWidth="1"/>
    <col min="13577" max="13578" width="11.5703125" style="6" customWidth="1"/>
    <col min="13579" max="13824" width="9.140625" style="6"/>
    <col min="13825" max="13825" width="23.28515625" style="6" customWidth="1"/>
    <col min="13826" max="13826" width="74.140625" style="6" customWidth="1"/>
    <col min="13827" max="13828" width="14.7109375" style="6" customWidth="1"/>
    <col min="13829" max="13829" width="11.7109375" style="6" customWidth="1"/>
    <col min="13830" max="13830" width="0" style="6" hidden="1" customWidth="1"/>
    <col min="13831" max="13831" width="12" style="6" customWidth="1"/>
    <col min="13832" max="13832" width="8.42578125" style="6" customWidth="1"/>
    <col min="13833" max="13834" width="11.5703125" style="6" customWidth="1"/>
    <col min="13835" max="14080" width="9.140625" style="6"/>
    <col min="14081" max="14081" width="23.28515625" style="6" customWidth="1"/>
    <col min="14082" max="14082" width="74.140625" style="6" customWidth="1"/>
    <col min="14083" max="14084" width="14.7109375" style="6" customWidth="1"/>
    <col min="14085" max="14085" width="11.7109375" style="6" customWidth="1"/>
    <col min="14086" max="14086" width="0" style="6" hidden="1" customWidth="1"/>
    <col min="14087" max="14087" width="12" style="6" customWidth="1"/>
    <col min="14088" max="14088" width="8.42578125" style="6" customWidth="1"/>
    <col min="14089" max="14090" width="11.5703125" style="6" customWidth="1"/>
    <col min="14091" max="14336" width="9.140625" style="6"/>
    <col min="14337" max="14337" width="23.28515625" style="6" customWidth="1"/>
    <col min="14338" max="14338" width="74.140625" style="6" customWidth="1"/>
    <col min="14339" max="14340" width="14.7109375" style="6" customWidth="1"/>
    <col min="14341" max="14341" width="11.7109375" style="6" customWidth="1"/>
    <col min="14342" max="14342" width="0" style="6" hidden="1" customWidth="1"/>
    <col min="14343" max="14343" width="12" style="6" customWidth="1"/>
    <col min="14344" max="14344" width="8.42578125" style="6" customWidth="1"/>
    <col min="14345" max="14346" width="11.5703125" style="6" customWidth="1"/>
    <col min="14347" max="14592" width="9.140625" style="6"/>
    <col min="14593" max="14593" width="23.28515625" style="6" customWidth="1"/>
    <col min="14594" max="14594" width="74.140625" style="6" customWidth="1"/>
    <col min="14595" max="14596" width="14.7109375" style="6" customWidth="1"/>
    <col min="14597" max="14597" width="11.7109375" style="6" customWidth="1"/>
    <col min="14598" max="14598" width="0" style="6" hidden="1" customWidth="1"/>
    <col min="14599" max="14599" width="12" style="6" customWidth="1"/>
    <col min="14600" max="14600" width="8.42578125" style="6" customWidth="1"/>
    <col min="14601" max="14602" width="11.5703125" style="6" customWidth="1"/>
    <col min="14603" max="14848" width="9.140625" style="6"/>
    <col min="14849" max="14849" width="23.28515625" style="6" customWidth="1"/>
    <col min="14850" max="14850" width="74.140625" style="6" customWidth="1"/>
    <col min="14851" max="14852" width="14.7109375" style="6" customWidth="1"/>
    <col min="14853" max="14853" width="11.7109375" style="6" customWidth="1"/>
    <col min="14854" max="14854" width="0" style="6" hidden="1" customWidth="1"/>
    <col min="14855" max="14855" width="12" style="6" customWidth="1"/>
    <col min="14856" max="14856" width="8.42578125" style="6" customWidth="1"/>
    <col min="14857" max="14858" width="11.5703125" style="6" customWidth="1"/>
    <col min="14859" max="15104" width="9.140625" style="6"/>
    <col min="15105" max="15105" width="23.28515625" style="6" customWidth="1"/>
    <col min="15106" max="15106" width="74.140625" style="6" customWidth="1"/>
    <col min="15107" max="15108" width="14.7109375" style="6" customWidth="1"/>
    <col min="15109" max="15109" width="11.7109375" style="6" customWidth="1"/>
    <col min="15110" max="15110" width="0" style="6" hidden="1" customWidth="1"/>
    <col min="15111" max="15111" width="12" style="6" customWidth="1"/>
    <col min="15112" max="15112" width="8.42578125" style="6" customWidth="1"/>
    <col min="15113" max="15114" width="11.5703125" style="6" customWidth="1"/>
    <col min="15115" max="15360" width="9.140625" style="6"/>
    <col min="15361" max="15361" width="23.28515625" style="6" customWidth="1"/>
    <col min="15362" max="15362" width="74.140625" style="6" customWidth="1"/>
    <col min="15363" max="15364" width="14.7109375" style="6" customWidth="1"/>
    <col min="15365" max="15365" width="11.7109375" style="6" customWidth="1"/>
    <col min="15366" max="15366" width="0" style="6" hidden="1" customWidth="1"/>
    <col min="15367" max="15367" width="12" style="6" customWidth="1"/>
    <col min="15368" max="15368" width="8.42578125" style="6" customWidth="1"/>
    <col min="15369" max="15370" width="11.5703125" style="6" customWidth="1"/>
    <col min="15371" max="15616" width="9.140625" style="6"/>
    <col min="15617" max="15617" width="23.28515625" style="6" customWidth="1"/>
    <col min="15618" max="15618" width="74.140625" style="6" customWidth="1"/>
    <col min="15619" max="15620" width="14.7109375" style="6" customWidth="1"/>
    <col min="15621" max="15621" width="11.7109375" style="6" customWidth="1"/>
    <col min="15622" max="15622" width="0" style="6" hidden="1" customWidth="1"/>
    <col min="15623" max="15623" width="12" style="6" customWidth="1"/>
    <col min="15624" max="15624" width="8.42578125" style="6" customWidth="1"/>
    <col min="15625" max="15626" width="11.5703125" style="6" customWidth="1"/>
    <col min="15627" max="15872" width="9.140625" style="6"/>
    <col min="15873" max="15873" width="23.28515625" style="6" customWidth="1"/>
    <col min="15874" max="15874" width="74.140625" style="6" customWidth="1"/>
    <col min="15875" max="15876" width="14.7109375" style="6" customWidth="1"/>
    <col min="15877" max="15877" width="11.7109375" style="6" customWidth="1"/>
    <col min="15878" max="15878" width="0" style="6" hidden="1" customWidth="1"/>
    <col min="15879" max="15879" width="12" style="6" customWidth="1"/>
    <col min="15880" max="15880" width="8.42578125" style="6" customWidth="1"/>
    <col min="15881" max="15882" width="11.5703125" style="6" customWidth="1"/>
    <col min="15883" max="16128" width="9.140625" style="6"/>
    <col min="16129" max="16129" width="23.28515625" style="6" customWidth="1"/>
    <col min="16130" max="16130" width="74.140625" style="6" customWidth="1"/>
    <col min="16131" max="16132" width="14.7109375" style="6" customWidth="1"/>
    <col min="16133" max="16133" width="11.7109375" style="6" customWidth="1"/>
    <col min="16134" max="16134" width="0" style="6" hidden="1" customWidth="1"/>
    <col min="16135" max="16135" width="12" style="6" customWidth="1"/>
    <col min="16136" max="16136" width="8.42578125" style="6" customWidth="1"/>
    <col min="16137" max="16138" width="11.5703125" style="6" customWidth="1"/>
    <col min="16139" max="16384" width="9.140625" style="6"/>
  </cols>
  <sheetData>
    <row r="1" spans="1:9" ht="11.25" customHeight="1" x14ac:dyDescent="0.2">
      <c r="A1" s="1"/>
      <c r="B1" s="2" t="s">
        <v>0</v>
      </c>
      <c r="C1" s="3"/>
      <c r="D1" s="3"/>
    </row>
    <row r="2" spans="1:9" ht="11.25" customHeight="1" x14ac:dyDescent="0.2">
      <c r="A2" s="1"/>
      <c r="B2" s="2" t="s">
        <v>1</v>
      </c>
      <c r="C2" s="3"/>
      <c r="D2" s="3"/>
    </row>
    <row r="3" spans="1:9" ht="11.25" customHeight="1" x14ac:dyDescent="0.2">
      <c r="A3" s="1"/>
      <c r="B3" s="2" t="s">
        <v>2</v>
      </c>
      <c r="C3" s="3"/>
      <c r="D3" s="3"/>
      <c r="E3" s="7"/>
      <c r="G3" s="8"/>
    </row>
    <row r="4" spans="1:9" ht="11.25" customHeight="1" thickBot="1" x14ac:dyDescent="0.25">
      <c r="A4" s="1"/>
      <c r="B4" s="2" t="s">
        <v>3</v>
      </c>
      <c r="C4" s="3"/>
      <c r="D4" s="3"/>
      <c r="H4" s="9"/>
      <c r="I4" s="9"/>
    </row>
    <row r="5" spans="1:9" s="17" customFormat="1" ht="11.25" customHeight="1" thickBot="1" x14ac:dyDescent="0.25">
      <c r="A5" s="10" t="s">
        <v>4</v>
      </c>
      <c r="B5" s="11"/>
      <c r="C5" s="12" t="s">
        <v>5</v>
      </c>
      <c r="D5" s="12" t="s">
        <v>6</v>
      </c>
      <c r="E5" s="13" t="s">
        <v>7</v>
      </c>
      <c r="F5" s="14"/>
      <c r="G5" s="12" t="s">
        <v>7</v>
      </c>
      <c r="H5" s="15" t="s">
        <v>8</v>
      </c>
      <c r="I5" s="16"/>
    </row>
    <row r="6" spans="1:9" s="17" customFormat="1" ht="11.25" customHeight="1" x14ac:dyDescent="0.2">
      <c r="A6" s="18" t="s">
        <v>9</v>
      </c>
      <c r="B6" s="18" t="s">
        <v>10</v>
      </c>
      <c r="C6" s="19" t="s">
        <v>11</v>
      </c>
      <c r="D6" s="19" t="s">
        <v>11</v>
      </c>
      <c r="E6" s="20" t="s">
        <v>12</v>
      </c>
      <c r="F6" s="20" t="s">
        <v>13</v>
      </c>
      <c r="G6" s="21" t="s">
        <v>12</v>
      </c>
      <c r="H6" s="10" t="s">
        <v>14</v>
      </c>
      <c r="I6" s="11" t="s">
        <v>15</v>
      </c>
    </row>
    <row r="7" spans="1:9" ht="11.25" customHeight="1" thickBot="1" x14ac:dyDescent="0.25">
      <c r="A7" s="18" t="s">
        <v>16</v>
      </c>
      <c r="B7" s="22"/>
      <c r="C7" s="19" t="s">
        <v>17</v>
      </c>
      <c r="D7" s="19" t="s">
        <v>17</v>
      </c>
      <c r="E7" s="23">
        <v>2019</v>
      </c>
      <c r="G7" s="19">
        <v>2018</v>
      </c>
      <c r="H7" s="24"/>
      <c r="I7" s="24"/>
    </row>
    <row r="8" spans="1:9" s="31" customFormat="1" ht="11.25" customHeight="1" thickBot="1" x14ac:dyDescent="0.25">
      <c r="A8" s="25" t="s">
        <v>18</v>
      </c>
      <c r="B8" s="26" t="s">
        <v>19</v>
      </c>
      <c r="C8" s="27">
        <f>C9+C15+C25+C51+C63+C84+C37+C59</f>
        <v>73262.275999999998</v>
      </c>
      <c r="D8" s="27">
        <f>D9+D15+D25+D51+D63+D84+D37+D59</f>
        <v>75628.710030000002</v>
      </c>
      <c r="E8" s="28">
        <f>E9+E15+E25+E51+E63+E84+E38+E59+E36+E58</f>
        <v>41735.224319999994</v>
      </c>
      <c r="F8" s="28" t="e">
        <f>F9+F15+F25+F51+F63+F84+F38+#REF!+F59</f>
        <v>#REF!</v>
      </c>
      <c r="G8" s="27">
        <f>G9+G15+G25+G51+G63+G84+G37+G59+G14+G36+G58</f>
        <v>31600.086710000003</v>
      </c>
      <c r="H8" s="29">
        <f>E8/D8*100</f>
        <v>55.18436623267101</v>
      </c>
      <c r="I8" s="30">
        <f t="shared" ref="I8:I20" si="0">E8-C8</f>
        <v>-31527.051680000004</v>
      </c>
    </row>
    <row r="9" spans="1:9" s="35" customFormat="1" ht="15" customHeight="1" thickBot="1" x14ac:dyDescent="0.25">
      <c r="A9" s="32" t="s">
        <v>20</v>
      </c>
      <c r="B9" s="33" t="s">
        <v>21</v>
      </c>
      <c r="C9" s="27">
        <f>C10</f>
        <v>47835.6</v>
      </c>
      <c r="D9" s="27">
        <f>D10</f>
        <v>47900.034030000003</v>
      </c>
      <c r="E9" s="28">
        <f>E10</f>
        <v>22471.543249999999</v>
      </c>
      <c r="F9" s="34">
        <f>F10</f>
        <v>0</v>
      </c>
      <c r="G9" s="27">
        <f>G10</f>
        <v>21610.470499999999</v>
      </c>
      <c r="H9" s="29">
        <f>E9/D9*100</f>
        <v>46.913418132283525</v>
      </c>
      <c r="I9" s="30">
        <f t="shared" si="0"/>
        <v>-25364.05675</v>
      </c>
    </row>
    <row r="10" spans="1:9" ht="11.25" customHeight="1" x14ac:dyDescent="0.2">
      <c r="A10" s="36" t="s">
        <v>22</v>
      </c>
      <c r="B10" s="37" t="s">
        <v>23</v>
      </c>
      <c r="C10" s="38">
        <f>C11+C12+C13</f>
        <v>47835.6</v>
      </c>
      <c r="D10" s="38">
        <f>D11+D12+D13</f>
        <v>47900.034030000003</v>
      </c>
      <c r="E10" s="39">
        <f>22471.54325</f>
        <v>22471.543249999999</v>
      </c>
      <c r="F10" s="39">
        <f>F11+F12+F13</f>
        <v>0</v>
      </c>
      <c r="G10" s="38">
        <f>G11+G12+G13</f>
        <v>21610.470499999999</v>
      </c>
      <c r="H10" s="40">
        <f>E10/C10*100</f>
        <v>46.976609993394042</v>
      </c>
      <c r="I10" s="39">
        <f t="shared" si="0"/>
        <v>-25364.05675</v>
      </c>
    </row>
    <row r="11" spans="1:9" ht="26.25" customHeight="1" x14ac:dyDescent="0.2">
      <c r="A11" s="41" t="s">
        <v>24</v>
      </c>
      <c r="B11" s="42" t="s">
        <v>25</v>
      </c>
      <c r="C11" s="43">
        <v>47664.6</v>
      </c>
      <c r="D11" s="43">
        <v>47729.034030000003</v>
      </c>
      <c r="E11" s="44">
        <v>22395.25376</v>
      </c>
      <c r="F11" s="45"/>
      <c r="G11" s="43">
        <v>21498.29826</v>
      </c>
      <c r="H11" s="45">
        <f>E11/C11*100</f>
        <v>46.985086961812335</v>
      </c>
      <c r="I11" s="44">
        <f t="shared" si="0"/>
        <v>-25269.346239999999</v>
      </c>
    </row>
    <row r="12" spans="1:9" ht="48" customHeight="1" x14ac:dyDescent="0.2">
      <c r="A12" s="41" t="s">
        <v>26</v>
      </c>
      <c r="B12" s="46" t="s">
        <v>27</v>
      </c>
      <c r="C12" s="43">
        <v>50</v>
      </c>
      <c r="D12" s="43">
        <v>50</v>
      </c>
      <c r="E12" s="44">
        <v>27.806840000000001</v>
      </c>
      <c r="F12" s="45"/>
      <c r="G12" s="43">
        <v>79.051850000000002</v>
      </c>
      <c r="H12" s="45">
        <f>E12/C12*100</f>
        <v>55.613680000000002</v>
      </c>
      <c r="I12" s="44">
        <f t="shared" si="0"/>
        <v>-22.193159999999999</v>
      </c>
    </row>
    <row r="13" spans="1:9" ht="24" customHeight="1" thickBot="1" x14ac:dyDescent="0.25">
      <c r="A13" s="47" t="s">
        <v>28</v>
      </c>
      <c r="B13" s="48" t="s">
        <v>29</v>
      </c>
      <c r="C13" s="43">
        <v>121</v>
      </c>
      <c r="D13" s="43">
        <v>121</v>
      </c>
      <c r="E13" s="44">
        <v>48.48265</v>
      </c>
      <c r="F13" s="45"/>
      <c r="G13" s="43">
        <v>33.12039</v>
      </c>
      <c r="H13" s="45">
        <f>E13/C13*100</f>
        <v>40.068305785123961</v>
      </c>
      <c r="I13" s="44">
        <f t="shared" si="0"/>
        <v>-72.517349999999993</v>
      </c>
    </row>
    <row r="14" spans="1:9" ht="15" hidden="1" customHeight="1" x14ac:dyDescent="0.2">
      <c r="A14" s="49" t="s">
        <v>30</v>
      </c>
      <c r="B14" s="50" t="s">
        <v>31</v>
      </c>
      <c r="C14" s="51"/>
      <c r="D14" s="51"/>
      <c r="E14" s="52"/>
      <c r="F14" s="53"/>
      <c r="G14" s="54"/>
      <c r="H14" s="55">
        <v>0</v>
      </c>
      <c r="I14" s="52">
        <f t="shared" si="0"/>
        <v>0</v>
      </c>
    </row>
    <row r="15" spans="1:9" s="60" customFormat="1" ht="11.25" customHeight="1" thickBot="1" x14ac:dyDescent="0.25">
      <c r="A15" s="56" t="s">
        <v>32</v>
      </c>
      <c r="B15" s="33" t="s">
        <v>33</v>
      </c>
      <c r="C15" s="27">
        <f>C16+C20+C22+C23+C24+C19</f>
        <v>17548.5</v>
      </c>
      <c r="D15" s="27">
        <f>D16+D22+D23+D24+D19+D20</f>
        <v>17548.5</v>
      </c>
      <c r="E15" s="28">
        <f>E16+E20+E22+E23+E24</f>
        <v>15112.44312</v>
      </c>
      <c r="F15" s="57">
        <f>F16+F21+F22+F23</f>
        <v>0</v>
      </c>
      <c r="G15" s="27">
        <f>G16+G20+G22+G23+G24</f>
        <v>6428.9204500000005</v>
      </c>
      <c r="H15" s="58">
        <f t="shared" ref="H15:H20" si="1">E15/C15*100</f>
        <v>86.118147533977265</v>
      </c>
      <c r="I15" s="59">
        <f t="shared" si="0"/>
        <v>-2436.0568800000001</v>
      </c>
    </row>
    <row r="16" spans="1:9" s="60" customFormat="1" ht="11.25" customHeight="1" x14ac:dyDescent="0.2">
      <c r="A16" s="36" t="s">
        <v>34</v>
      </c>
      <c r="B16" s="61" t="s">
        <v>35</v>
      </c>
      <c r="C16" s="38">
        <f>C17+C18</f>
        <v>13821</v>
      </c>
      <c r="D16" s="38">
        <f>D17+D18</f>
        <v>13821</v>
      </c>
      <c r="E16" s="39">
        <f>12510.47365</f>
        <v>12510.47365</v>
      </c>
      <c r="F16" s="39">
        <f>F17+F18</f>
        <v>0</v>
      </c>
      <c r="G16" s="38">
        <f>G17+G18+G19</f>
        <v>4249.4990299999999</v>
      </c>
      <c r="H16" s="62">
        <f t="shared" si="1"/>
        <v>90.517861587439413</v>
      </c>
      <c r="I16" s="63">
        <f t="shared" si="0"/>
        <v>-1310.5263500000001</v>
      </c>
    </row>
    <row r="17" spans="1:9" s="60" customFormat="1" ht="15.75" customHeight="1" x14ac:dyDescent="0.2">
      <c r="A17" s="64" t="s">
        <v>36</v>
      </c>
      <c r="B17" s="65" t="s">
        <v>37</v>
      </c>
      <c r="C17" s="66">
        <v>7308</v>
      </c>
      <c r="D17" s="66">
        <v>7308</v>
      </c>
      <c r="E17" s="44">
        <v>9057.6952399999991</v>
      </c>
      <c r="F17" s="67"/>
      <c r="G17" s="43">
        <v>1789.19723</v>
      </c>
      <c r="H17" s="45">
        <f t="shared" si="1"/>
        <v>123.9421899288451</v>
      </c>
      <c r="I17" s="44">
        <f t="shared" si="0"/>
        <v>1749.6952399999991</v>
      </c>
    </row>
    <row r="18" spans="1:9" ht="26.25" customHeight="1" x14ac:dyDescent="0.2">
      <c r="A18" s="68" t="s">
        <v>38</v>
      </c>
      <c r="B18" s="65" t="s">
        <v>39</v>
      </c>
      <c r="C18" s="66">
        <v>6513</v>
      </c>
      <c r="D18" s="66">
        <v>6513</v>
      </c>
      <c r="E18" s="44">
        <v>3457.8960400000001</v>
      </c>
      <c r="F18" s="69"/>
      <c r="G18" s="43">
        <v>2460.3018000000002</v>
      </c>
      <c r="H18" s="45">
        <f t="shared" si="1"/>
        <v>53.092216183018579</v>
      </c>
      <c r="I18" s="44">
        <f t="shared" si="0"/>
        <v>-3055.1039599999999</v>
      </c>
    </row>
    <row r="19" spans="1:9" ht="12.75" customHeight="1" x14ac:dyDescent="0.2">
      <c r="A19" s="64" t="s">
        <v>40</v>
      </c>
      <c r="B19" s="65" t="s">
        <v>41</v>
      </c>
      <c r="C19" s="66"/>
      <c r="D19" s="66"/>
      <c r="E19" s="44">
        <v>-5.1176300000000001</v>
      </c>
      <c r="F19" s="69"/>
      <c r="G19" s="43">
        <v>0</v>
      </c>
      <c r="H19" s="45" t="e">
        <f t="shared" si="1"/>
        <v>#DIV/0!</v>
      </c>
      <c r="I19" s="44">
        <f t="shared" si="0"/>
        <v>-5.1176300000000001</v>
      </c>
    </row>
    <row r="20" spans="1:9" ht="11.25" customHeight="1" x14ac:dyDescent="0.2">
      <c r="A20" s="70" t="s">
        <v>42</v>
      </c>
      <c r="B20" s="71" t="s">
        <v>43</v>
      </c>
      <c r="C20" s="72">
        <v>1323</v>
      </c>
      <c r="D20" s="72">
        <v>1323</v>
      </c>
      <c r="E20" s="73">
        <v>504.13315999999998</v>
      </c>
      <c r="F20" s="45"/>
      <c r="G20" s="74">
        <v>486.20947999999999</v>
      </c>
      <c r="H20" s="75">
        <f t="shared" si="1"/>
        <v>38.105303099017384</v>
      </c>
      <c r="I20" s="73">
        <f t="shared" si="0"/>
        <v>-818.86684000000002</v>
      </c>
    </row>
    <row r="21" spans="1:9" ht="11.25" customHeight="1" x14ac:dyDescent="0.2">
      <c r="A21" s="76"/>
      <c r="B21" s="37" t="s">
        <v>44</v>
      </c>
      <c r="C21" s="77"/>
      <c r="D21" s="77"/>
      <c r="E21" s="78"/>
      <c r="F21" s="45"/>
      <c r="G21" s="74"/>
      <c r="H21" s="40"/>
      <c r="I21" s="78"/>
    </row>
    <row r="22" spans="1:9" ht="11.25" customHeight="1" x14ac:dyDescent="0.2">
      <c r="A22" s="69" t="s">
        <v>45</v>
      </c>
      <c r="B22" s="79" t="s">
        <v>46</v>
      </c>
      <c r="C22" s="43">
        <v>1578.5</v>
      </c>
      <c r="D22" s="43">
        <v>1578.5</v>
      </c>
      <c r="E22" s="44">
        <v>1775.42444</v>
      </c>
      <c r="F22" s="45"/>
      <c r="G22" s="43">
        <v>1269.05853</v>
      </c>
      <c r="H22" s="45">
        <f>E22/C22*100</f>
        <v>112.475415901172</v>
      </c>
      <c r="I22" s="44">
        <f>E22-C22</f>
        <v>196.92444</v>
      </c>
    </row>
    <row r="23" spans="1:9" ht="11.25" customHeight="1" x14ac:dyDescent="0.2">
      <c r="A23" s="36" t="s">
        <v>47</v>
      </c>
      <c r="B23" s="71" t="s">
        <v>48</v>
      </c>
      <c r="C23" s="80">
        <v>826</v>
      </c>
      <c r="D23" s="80">
        <v>826</v>
      </c>
      <c r="E23" s="81">
        <v>322.41187000000002</v>
      </c>
      <c r="F23" s="75"/>
      <c r="G23" s="80">
        <v>424.15341000000001</v>
      </c>
      <c r="H23" s="75">
        <f>E23/C23*100</f>
        <v>39.032914043583538</v>
      </c>
      <c r="I23" s="81">
        <f>E23-C23</f>
        <v>-503.58812999999998</v>
      </c>
    </row>
    <row r="24" spans="1:9" ht="11.25" customHeight="1" thickBot="1" x14ac:dyDescent="0.25">
      <c r="A24" s="82" t="s">
        <v>49</v>
      </c>
      <c r="B24" s="71" t="s">
        <v>50</v>
      </c>
      <c r="C24" s="80"/>
      <c r="D24" s="80"/>
      <c r="E24" s="81"/>
      <c r="F24" s="83"/>
      <c r="G24" s="80"/>
      <c r="H24" s="75" t="e">
        <f>E24/C24*100</f>
        <v>#DIV/0!</v>
      </c>
      <c r="I24" s="81">
        <f>E24-C24</f>
        <v>0</v>
      </c>
    </row>
    <row r="25" spans="1:9" ht="11.25" customHeight="1" thickBot="1" x14ac:dyDescent="0.25">
      <c r="A25" s="84" t="s">
        <v>51</v>
      </c>
      <c r="B25" s="33" t="s">
        <v>52</v>
      </c>
      <c r="C25" s="27">
        <f>C26+C29+C35</f>
        <v>1240</v>
      </c>
      <c r="D25" s="27">
        <f>D26+D29+D35+D30</f>
        <v>3080</v>
      </c>
      <c r="E25" s="28">
        <f>E26+E29+E30</f>
        <v>1029.0201099999999</v>
      </c>
      <c r="F25" s="28">
        <f>F26+F29+F30</f>
        <v>0</v>
      </c>
      <c r="G25" s="28">
        <f>G26+G29+G30</f>
        <v>1339.5095900000001</v>
      </c>
      <c r="H25" s="29">
        <f>E25/C25*100</f>
        <v>82.985492741935474</v>
      </c>
      <c r="I25" s="28">
        <f>E25-C25</f>
        <v>-210.97989000000007</v>
      </c>
    </row>
    <row r="26" spans="1:9" ht="11.25" customHeight="1" x14ac:dyDescent="0.2">
      <c r="A26" s="85" t="s">
        <v>53</v>
      </c>
      <c r="B26" s="86" t="s">
        <v>54</v>
      </c>
      <c r="C26" s="87">
        <f>C28</f>
        <v>1240</v>
      </c>
      <c r="D26" s="87">
        <f>D28</f>
        <v>1240</v>
      </c>
      <c r="E26" s="78">
        <v>552.89910999999995</v>
      </c>
      <c r="F26" s="40"/>
      <c r="G26" s="77">
        <f>G28</f>
        <v>519.41088999999999</v>
      </c>
      <c r="H26" s="88">
        <f>E26/C26*100</f>
        <v>44.588637903225802</v>
      </c>
      <c r="I26" s="78">
        <f>E26-C26</f>
        <v>-687.10089000000005</v>
      </c>
    </row>
    <row r="27" spans="1:9" ht="11.25" customHeight="1" x14ac:dyDescent="0.2">
      <c r="A27" s="76"/>
      <c r="B27" s="37" t="s">
        <v>55</v>
      </c>
      <c r="C27" s="77"/>
      <c r="D27" s="77"/>
      <c r="E27" s="89"/>
      <c r="F27" s="44">
        <f>F28</f>
        <v>0</v>
      </c>
      <c r="G27" s="74"/>
      <c r="H27" s="90"/>
      <c r="I27" s="89"/>
    </row>
    <row r="28" spans="1:9" ht="11.25" customHeight="1" x14ac:dyDescent="0.2">
      <c r="A28" s="64" t="s">
        <v>56</v>
      </c>
      <c r="B28" s="91" t="s">
        <v>57</v>
      </c>
      <c r="C28" s="43">
        <v>1240</v>
      </c>
      <c r="D28" s="43">
        <v>1240</v>
      </c>
      <c r="E28" s="44">
        <v>552.89910999999995</v>
      </c>
      <c r="F28" s="45"/>
      <c r="G28" s="43">
        <v>519.41088999999999</v>
      </c>
      <c r="H28" s="45">
        <f t="shared" ref="H28:H34" si="2">E28/C28*100</f>
        <v>44.588637903225802</v>
      </c>
      <c r="I28" s="44">
        <f t="shared" ref="I28:I36" si="3">E28-C28</f>
        <v>-687.10089000000005</v>
      </c>
    </row>
    <row r="29" spans="1:9" ht="11.25" customHeight="1" x14ac:dyDescent="0.2">
      <c r="A29" s="92" t="s">
        <v>58</v>
      </c>
      <c r="B29" s="91" t="s">
        <v>59</v>
      </c>
      <c r="C29" s="43">
        <v>0</v>
      </c>
      <c r="D29" s="43">
        <v>19</v>
      </c>
      <c r="E29" s="44">
        <v>41</v>
      </c>
      <c r="F29" s="45"/>
      <c r="G29" s="43">
        <v>28</v>
      </c>
      <c r="H29" s="45" t="e">
        <f t="shared" si="2"/>
        <v>#DIV/0!</v>
      </c>
      <c r="I29" s="44">
        <f t="shared" si="3"/>
        <v>41</v>
      </c>
    </row>
    <row r="30" spans="1:9" ht="24.75" customHeight="1" x14ac:dyDescent="0.2">
      <c r="A30" s="93" t="s">
        <v>60</v>
      </c>
      <c r="B30" s="65" t="s">
        <v>61</v>
      </c>
      <c r="C30" s="43">
        <f>C31+C32+C33+C34</f>
        <v>1530</v>
      </c>
      <c r="D30" s="43">
        <f>D31+D32+D33+D34</f>
        <v>1821</v>
      </c>
      <c r="E30" s="43">
        <v>435.12099999999998</v>
      </c>
      <c r="F30" s="43">
        <f>F31+F32+F33+F34</f>
        <v>0</v>
      </c>
      <c r="G30" s="43">
        <v>792.09870000000001</v>
      </c>
      <c r="H30" s="45"/>
      <c r="I30" s="44"/>
    </row>
    <row r="31" spans="1:9" ht="11.25" customHeight="1" x14ac:dyDescent="0.2">
      <c r="A31" s="64" t="s">
        <v>62</v>
      </c>
      <c r="B31" s="91" t="s">
        <v>63</v>
      </c>
      <c r="C31" s="43">
        <v>30</v>
      </c>
      <c r="D31" s="43">
        <v>30</v>
      </c>
      <c r="E31" s="44"/>
      <c r="F31" s="45"/>
      <c r="G31" s="43">
        <v>6.56</v>
      </c>
      <c r="H31" s="45">
        <f t="shared" si="2"/>
        <v>0</v>
      </c>
      <c r="I31" s="44">
        <f t="shared" si="3"/>
        <v>-30</v>
      </c>
    </row>
    <row r="32" spans="1:9" ht="11.25" customHeight="1" x14ac:dyDescent="0.2">
      <c r="A32" s="64" t="s">
        <v>64</v>
      </c>
      <c r="B32" s="91" t="s">
        <v>65</v>
      </c>
      <c r="C32" s="43">
        <v>1000</v>
      </c>
      <c r="D32" s="43">
        <v>1000</v>
      </c>
      <c r="E32" s="44">
        <v>198.77099999999999</v>
      </c>
      <c r="F32" s="45"/>
      <c r="G32" s="43">
        <v>331.37662999999998</v>
      </c>
      <c r="H32" s="45">
        <f t="shared" si="2"/>
        <v>19.877099999999999</v>
      </c>
      <c r="I32" s="44">
        <f t="shared" si="3"/>
        <v>-801.22900000000004</v>
      </c>
    </row>
    <row r="33" spans="1:9" ht="11.25" customHeight="1" x14ac:dyDescent="0.2">
      <c r="A33" s="64" t="s">
        <v>66</v>
      </c>
      <c r="B33" s="91" t="s">
        <v>67</v>
      </c>
      <c r="C33" s="43">
        <v>150</v>
      </c>
      <c r="D33" s="43">
        <v>150</v>
      </c>
      <c r="E33" s="44">
        <v>40.35</v>
      </c>
      <c r="F33" s="45"/>
      <c r="G33" s="43">
        <v>48.6</v>
      </c>
      <c r="H33" s="45">
        <f t="shared" si="2"/>
        <v>26.900000000000002</v>
      </c>
      <c r="I33" s="44">
        <f t="shared" si="3"/>
        <v>-109.65</v>
      </c>
    </row>
    <row r="34" spans="1:9" ht="48.75" customHeight="1" x14ac:dyDescent="0.2">
      <c r="A34" s="68" t="s">
        <v>68</v>
      </c>
      <c r="B34" s="65" t="s">
        <v>69</v>
      </c>
      <c r="C34" s="43">
        <v>350</v>
      </c>
      <c r="D34" s="43">
        <v>641</v>
      </c>
      <c r="E34" s="44">
        <v>196</v>
      </c>
      <c r="F34" s="45"/>
      <c r="G34" s="43">
        <v>14</v>
      </c>
      <c r="H34" s="45">
        <f t="shared" si="2"/>
        <v>56.000000000000007</v>
      </c>
      <c r="I34" s="44">
        <f t="shared" si="3"/>
        <v>-154</v>
      </c>
    </row>
    <row r="35" spans="1:9" ht="11.25" customHeight="1" x14ac:dyDescent="0.2">
      <c r="A35" s="64" t="s">
        <v>60</v>
      </c>
      <c r="B35" s="91" t="s">
        <v>67</v>
      </c>
      <c r="C35" s="43"/>
      <c r="D35" s="43"/>
      <c r="E35" s="44"/>
      <c r="F35" s="45"/>
      <c r="G35" s="43"/>
      <c r="H35" s="45">
        <v>0</v>
      </c>
      <c r="I35" s="44">
        <f t="shared" si="3"/>
        <v>0</v>
      </c>
    </row>
    <row r="36" spans="1:9" ht="11.25" customHeight="1" thickBot="1" x14ac:dyDescent="0.25">
      <c r="A36" s="94" t="s">
        <v>70</v>
      </c>
      <c r="B36" s="71" t="s">
        <v>71</v>
      </c>
      <c r="C36" s="80"/>
      <c r="D36" s="80"/>
      <c r="E36" s="81"/>
      <c r="F36" s="75"/>
      <c r="G36" s="95"/>
      <c r="H36" s="75">
        <v>0</v>
      </c>
      <c r="I36" s="81">
        <f t="shared" si="3"/>
        <v>0</v>
      </c>
    </row>
    <row r="37" spans="1:9" ht="11.25" customHeight="1" x14ac:dyDescent="0.2">
      <c r="A37" s="96" t="s">
        <v>72</v>
      </c>
      <c r="B37" s="97" t="s">
        <v>73</v>
      </c>
      <c r="C37" s="98">
        <f>C39+C49</f>
        <v>5219.7000000000007</v>
      </c>
      <c r="D37" s="98">
        <f>D39+D49</f>
        <v>5219.7000000000007</v>
      </c>
      <c r="E37" s="99"/>
      <c r="F37" s="100"/>
      <c r="G37" s="98">
        <f>G41+G43+G45+G49</f>
        <v>1218.02001</v>
      </c>
      <c r="H37" s="101">
        <f>E38/C37*100</f>
        <v>38.523990842385572</v>
      </c>
      <c r="I37" s="102">
        <f>E38-C37</f>
        <v>-3208.8632500000008</v>
      </c>
    </row>
    <row r="38" spans="1:9" ht="11.25" customHeight="1" thickBot="1" x14ac:dyDescent="0.25">
      <c r="A38" s="103"/>
      <c r="B38" s="104"/>
      <c r="C38" s="105"/>
      <c r="D38" s="105"/>
      <c r="E38" s="106">
        <f>E41+E43+E45+E49</f>
        <v>2010.8367499999999</v>
      </c>
      <c r="F38" s="107" t="e">
        <f>F42+F43+#REF!</f>
        <v>#REF!</v>
      </c>
      <c r="G38" s="105"/>
      <c r="H38" s="108"/>
      <c r="I38" s="109"/>
    </row>
    <row r="39" spans="1:9" ht="45" customHeight="1" x14ac:dyDescent="0.2">
      <c r="A39" s="110" t="s">
        <v>74</v>
      </c>
      <c r="B39" s="111" t="s">
        <v>75</v>
      </c>
      <c r="C39" s="38">
        <f>C40+C43+C45</f>
        <v>5016.6000000000004</v>
      </c>
      <c r="D39" s="38">
        <f>D40+D43+D45</f>
        <v>5016.6000000000004</v>
      </c>
      <c r="E39" s="39">
        <v>1857.72227</v>
      </c>
      <c r="F39" s="37"/>
      <c r="G39" s="38">
        <f>G40+G43+G45</f>
        <v>1164.62977</v>
      </c>
      <c r="H39" s="40">
        <f>E39/C39*100</f>
        <v>37.031500817286606</v>
      </c>
      <c r="I39" s="39">
        <f>E39-C39</f>
        <v>-3158.8777300000002</v>
      </c>
    </row>
    <row r="40" spans="1:9" ht="26.25" customHeight="1" x14ac:dyDescent="0.2">
      <c r="A40" s="112" t="s">
        <v>76</v>
      </c>
      <c r="B40" s="113" t="s">
        <v>77</v>
      </c>
      <c r="C40" s="43">
        <f>C41</f>
        <v>4305.6000000000004</v>
      </c>
      <c r="D40" s="43">
        <f>D41</f>
        <v>4305.6000000000004</v>
      </c>
      <c r="E40" s="44">
        <v>1819.26127</v>
      </c>
      <c r="F40" s="91"/>
      <c r="G40" s="43">
        <f>G41</f>
        <v>1102.9561699999999</v>
      </c>
      <c r="H40" s="45">
        <f>E40/C40*100</f>
        <v>42.253373978075061</v>
      </c>
      <c r="I40" s="44">
        <f>E40-C40</f>
        <v>-2486.3387300000004</v>
      </c>
    </row>
    <row r="41" spans="1:9" ht="11.25" customHeight="1" x14ac:dyDescent="0.2">
      <c r="A41" s="114" t="s">
        <v>78</v>
      </c>
      <c r="B41" s="115" t="s">
        <v>77</v>
      </c>
      <c r="C41" s="72">
        <v>4305.6000000000004</v>
      </c>
      <c r="D41" s="72">
        <v>4305.6000000000004</v>
      </c>
      <c r="E41" s="73">
        <v>1819.26127</v>
      </c>
      <c r="F41" s="45"/>
      <c r="G41" s="116">
        <v>1102.9561699999999</v>
      </c>
      <c r="H41" s="90">
        <f>E41/C41*100</f>
        <v>42.253373978075061</v>
      </c>
      <c r="I41" s="117">
        <f>E41-C41</f>
        <v>-2486.3387300000004</v>
      </c>
    </row>
    <row r="42" spans="1:9" ht="12.75" customHeight="1" x14ac:dyDescent="0.2">
      <c r="A42" s="118"/>
      <c r="B42" s="115"/>
      <c r="C42" s="77"/>
      <c r="D42" s="77"/>
      <c r="E42" s="78"/>
      <c r="F42" s="45"/>
      <c r="G42" s="119"/>
      <c r="H42" s="90"/>
      <c r="I42" s="117"/>
    </row>
    <row r="43" spans="1:9" ht="27.75" customHeight="1" x14ac:dyDescent="0.2">
      <c r="A43" s="120" t="s">
        <v>79</v>
      </c>
      <c r="B43" s="65" t="s">
        <v>80</v>
      </c>
      <c r="C43" s="43">
        <f>C44</f>
        <v>553</v>
      </c>
      <c r="D43" s="43">
        <f>D44</f>
        <v>553</v>
      </c>
      <c r="E43" s="44">
        <f>E44</f>
        <v>0</v>
      </c>
      <c r="F43" s="44">
        <f>F44</f>
        <v>0</v>
      </c>
      <c r="G43" s="43">
        <f>G44</f>
        <v>61.6736</v>
      </c>
      <c r="H43" s="45">
        <f>E43/C43*100</f>
        <v>0</v>
      </c>
      <c r="I43" s="44">
        <f>E43-C43</f>
        <v>-553</v>
      </c>
    </row>
    <row r="44" spans="1:9" ht="22.5" customHeight="1" x14ac:dyDescent="0.2">
      <c r="A44" s="121" t="s">
        <v>81</v>
      </c>
      <c r="B44" s="65" t="s">
        <v>80</v>
      </c>
      <c r="C44" s="43">
        <v>553</v>
      </c>
      <c r="D44" s="43">
        <v>553</v>
      </c>
      <c r="E44" s="44"/>
      <c r="F44" s="45"/>
      <c r="G44" s="43">
        <v>61.6736</v>
      </c>
      <c r="H44" s="45">
        <f>E44/C44*100</f>
        <v>0</v>
      </c>
      <c r="I44" s="44">
        <f>E44-C44</f>
        <v>-553</v>
      </c>
    </row>
    <row r="45" spans="1:9" ht="21" customHeight="1" x14ac:dyDescent="0.2">
      <c r="A45" s="114" t="s">
        <v>82</v>
      </c>
      <c r="B45" s="122" t="s">
        <v>83</v>
      </c>
      <c r="C45" s="72">
        <f>C47</f>
        <v>158</v>
      </c>
      <c r="D45" s="72">
        <f>D47</f>
        <v>158</v>
      </c>
      <c r="E45" s="89">
        <v>38.460999999999999</v>
      </c>
      <c r="F45" s="123"/>
      <c r="G45" s="74">
        <f>G47</f>
        <v>0</v>
      </c>
      <c r="H45" s="90">
        <f>E45/C45*100</f>
        <v>24.342405063291139</v>
      </c>
      <c r="I45" s="124">
        <f>E45-C45</f>
        <v>-119.539</v>
      </c>
    </row>
    <row r="46" spans="1:9" ht="25.5" customHeight="1" x14ac:dyDescent="0.2">
      <c r="A46" s="118"/>
      <c r="B46" s="122"/>
      <c r="C46" s="77"/>
      <c r="D46" s="77"/>
      <c r="E46" s="89"/>
      <c r="F46" s="67"/>
      <c r="G46" s="74"/>
      <c r="H46" s="90"/>
      <c r="I46" s="125"/>
    </row>
    <row r="47" spans="1:9" s="126" customFormat="1" ht="11.25" customHeight="1" x14ac:dyDescent="0.2">
      <c r="A47" s="114" t="s">
        <v>84</v>
      </c>
      <c r="B47" s="122" t="s">
        <v>85</v>
      </c>
      <c r="C47" s="72">
        <v>158</v>
      </c>
      <c r="D47" s="72">
        <v>158</v>
      </c>
      <c r="E47" s="89">
        <v>38.460999999999999</v>
      </c>
      <c r="F47" s="67"/>
      <c r="G47" s="116"/>
      <c r="H47" s="90">
        <f>H45</f>
        <v>24.342405063291139</v>
      </c>
      <c r="I47" s="89">
        <f>E47-C47</f>
        <v>-119.539</v>
      </c>
    </row>
    <row r="48" spans="1:9" s="126" customFormat="1" ht="23.25" customHeight="1" thickBot="1" x14ac:dyDescent="0.25">
      <c r="A48" s="127"/>
      <c r="B48" s="128"/>
      <c r="C48" s="129"/>
      <c r="D48" s="129"/>
      <c r="E48" s="73"/>
      <c r="F48" s="130"/>
      <c r="G48" s="131"/>
      <c r="H48" s="132"/>
      <c r="I48" s="73"/>
    </row>
    <row r="49" spans="1:235" s="137" customFormat="1" ht="11.25" customHeight="1" thickBot="1" x14ac:dyDescent="0.25">
      <c r="A49" s="133" t="s">
        <v>86</v>
      </c>
      <c r="B49" s="134" t="s">
        <v>87</v>
      </c>
      <c r="C49" s="135">
        <f>C50</f>
        <v>203.1</v>
      </c>
      <c r="D49" s="135">
        <f>D50</f>
        <v>203.1</v>
      </c>
      <c r="E49" s="136">
        <v>153.11447999999999</v>
      </c>
      <c r="F49" s="136">
        <f>F50</f>
        <v>0</v>
      </c>
      <c r="G49" s="135">
        <f>G50</f>
        <v>53.390239999999999</v>
      </c>
      <c r="H49" s="58">
        <f>E49/C49*100</f>
        <v>75.38871491875922</v>
      </c>
      <c r="I49" s="59">
        <f t="shared" ref="I49:I66" si="4">E49-C49</f>
        <v>-49.985520000000008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</row>
    <row r="50" spans="1:235" s="126" customFormat="1" ht="11.25" customHeight="1" thickBot="1" x14ac:dyDescent="0.25">
      <c r="A50" s="138" t="s">
        <v>88</v>
      </c>
      <c r="B50" s="86" t="s">
        <v>87</v>
      </c>
      <c r="C50" s="139">
        <v>203.1</v>
      </c>
      <c r="D50" s="139">
        <v>203.1</v>
      </c>
      <c r="E50" s="140">
        <v>153.11447999999999</v>
      </c>
      <c r="F50" s="141"/>
      <c r="G50" s="142">
        <v>53.390239999999999</v>
      </c>
      <c r="H50" s="143">
        <f>E50/C50*100</f>
        <v>75.38871491875922</v>
      </c>
      <c r="I50" s="63">
        <f t="shared" si="4"/>
        <v>-49.985520000000008</v>
      </c>
    </row>
    <row r="51" spans="1:235" s="126" customFormat="1" ht="11.25" customHeight="1" thickBot="1" x14ac:dyDescent="0.25">
      <c r="A51" s="56" t="s">
        <v>89</v>
      </c>
      <c r="B51" s="144" t="s">
        <v>90</v>
      </c>
      <c r="C51" s="27">
        <f>C52</f>
        <v>184.476</v>
      </c>
      <c r="D51" s="27">
        <f>D52</f>
        <v>184.476</v>
      </c>
      <c r="E51" s="27">
        <f>E52</f>
        <v>143.00872000000001</v>
      </c>
      <c r="F51" s="27">
        <f>F52</f>
        <v>0</v>
      </c>
      <c r="G51" s="27">
        <f>G52</f>
        <v>-389.67212000000001</v>
      </c>
      <c r="H51" s="58">
        <f>E51/C51*100</f>
        <v>77.52158546369175</v>
      </c>
      <c r="I51" s="59">
        <f t="shared" si="4"/>
        <v>-41.467279999999988</v>
      </c>
    </row>
    <row r="52" spans="1:235" s="126" customFormat="1" ht="11.25" customHeight="1" x14ac:dyDescent="0.2">
      <c r="A52" s="36" t="s">
        <v>91</v>
      </c>
      <c r="B52" s="145" t="s">
        <v>92</v>
      </c>
      <c r="C52" s="38">
        <f>C55+C53+C54+C56+C57+C58</f>
        <v>184.476</v>
      </c>
      <c r="D52" s="38">
        <f>D55+D53+D54+D56+D57+D58</f>
        <v>184.476</v>
      </c>
      <c r="E52" s="39">
        <f>E53+E54+E55+E56+E57</f>
        <v>143.00872000000001</v>
      </c>
      <c r="F52" s="39">
        <f>F53+F54+F55+F56+F57</f>
        <v>0</v>
      </c>
      <c r="G52" s="39">
        <f>G53+G54+G55+G56+G57</f>
        <v>-389.67212000000001</v>
      </c>
      <c r="H52" s="40">
        <v>0</v>
      </c>
      <c r="I52" s="39">
        <f t="shared" si="4"/>
        <v>-41.467279999999988</v>
      </c>
    </row>
    <row r="53" spans="1:235" s="126" customFormat="1" ht="11.25" customHeight="1" x14ac:dyDescent="0.2">
      <c r="A53" s="64" t="s">
        <v>93</v>
      </c>
      <c r="B53" s="146" t="s">
        <v>94</v>
      </c>
      <c r="C53" s="43">
        <v>80.34</v>
      </c>
      <c r="D53" s="43">
        <v>80.34</v>
      </c>
      <c r="E53" s="44">
        <v>21.844899999999999</v>
      </c>
      <c r="F53" s="67"/>
      <c r="G53" s="43">
        <v>39.083080000000002</v>
      </c>
      <c r="H53" s="45">
        <f>E53/C53*100</f>
        <v>27.190565098332087</v>
      </c>
      <c r="I53" s="44">
        <f t="shared" si="4"/>
        <v>-58.495100000000008</v>
      </c>
    </row>
    <row r="54" spans="1:235" s="126" customFormat="1" ht="11.25" customHeight="1" x14ac:dyDescent="0.2">
      <c r="A54" s="64" t="s">
        <v>95</v>
      </c>
      <c r="B54" s="146" t="s">
        <v>96</v>
      </c>
      <c r="C54" s="43"/>
      <c r="D54" s="43"/>
      <c r="E54" s="44"/>
      <c r="F54" s="67"/>
      <c r="G54" s="43"/>
      <c r="H54" s="45">
        <v>0</v>
      </c>
      <c r="I54" s="44">
        <f t="shared" si="4"/>
        <v>0</v>
      </c>
    </row>
    <row r="55" spans="1:235" s="126" customFormat="1" ht="11.25" customHeight="1" x14ac:dyDescent="0.2">
      <c r="A55" s="64" t="s">
        <v>97</v>
      </c>
      <c r="B55" s="92" t="s">
        <v>98</v>
      </c>
      <c r="C55" s="43">
        <v>104.136</v>
      </c>
      <c r="D55" s="43">
        <v>104.136</v>
      </c>
      <c r="E55" s="44">
        <v>26.763999999999999</v>
      </c>
      <c r="F55" s="67"/>
      <c r="G55" s="43">
        <v>21.130769999999998</v>
      </c>
      <c r="H55" s="45">
        <f>E55/C55*100</f>
        <v>25.701006376277174</v>
      </c>
      <c r="I55" s="44">
        <f t="shared" si="4"/>
        <v>-77.372</v>
      </c>
    </row>
    <row r="56" spans="1:235" s="126" customFormat="1" ht="11.25" customHeight="1" x14ac:dyDescent="0.2">
      <c r="A56" s="64" t="s">
        <v>99</v>
      </c>
      <c r="B56" s="92" t="s">
        <v>100</v>
      </c>
      <c r="C56" s="43"/>
      <c r="D56" s="43"/>
      <c r="E56" s="44"/>
      <c r="F56" s="67"/>
      <c r="G56" s="43"/>
      <c r="H56" s="45">
        <v>0</v>
      </c>
      <c r="I56" s="44">
        <f t="shared" si="4"/>
        <v>0</v>
      </c>
    </row>
    <row r="57" spans="1:235" s="126" customFormat="1" ht="23.25" customHeight="1" x14ac:dyDescent="0.2">
      <c r="A57" s="68" t="s">
        <v>101</v>
      </c>
      <c r="B57" s="146" t="s">
        <v>102</v>
      </c>
      <c r="C57" s="43"/>
      <c r="D57" s="43"/>
      <c r="E57" s="44">
        <v>94.399820000000005</v>
      </c>
      <c r="F57" s="67"/>
      <c r="G57" s="43">
        <v>-449.88596999999999</v>
      </c>
      <c r="H57" s="45" t="e">
        <f>E57/C57*100</f>
        <v>#DIV/0!</v>
      </c>
      <c r="I57" s="44">
        <f t="shared" si="4"/>
        <v>94.399820000000005</v>
      </c>
    </row>
    <row r="58" spans="1:235" s="126" customFormat="1" ht="13.5" customHeight="1" thickBot="1" x14ac:dyDescent="0.25">
      <c r="A58" s="92" t="s">
        <v>103</v>
      </c>
      <c r="B58" s="147" t="s">
        <v>104</v>
      </c>
      <c r="C58" s="80"/>
      <c r="D58" s="80"/>
      <c r="E58" s="81"/>
      <c r="F58" s="130"/>
      <c r="G58" s="80"/>
      <c r="H58" s="75">
        <v>0</v>
      </c>
      <c r="I58" s="81">
        <f t="shared" si="4"/>
        <v>0</v>
      </c>
    </row>
    <row r="59" spans="1:235" s="126" customFormat="1" ht="15" customHeight="1" thickBot="1" x14ac:dyDescent="0.25">
      <c r="A59" s="56" t="s">
        <v>105</v>
      </c>
      <c r="B59" s="148" t="s">
        <v>106</v>
      </c>
      <c r="C59" s="149">
        <f>C60+C61</f>
        <v>239</v>
      </c>
      <c r="D59" s="149">
        <f>D60+D61+D62</f>
        <v>239</v>
      </c>
      <c r="E59" s="149">
        <f>E60+E61+E62</f>
        <v>114.50366</v>
      </c>
      <c r="F59" s="149">
        <f>F60+F61+F62</f>
        <v>0</v>
      </c>
      <c r="G59" s="149">
        <f>G60+G61+G62</f>
        <v>338.48865000000001</v>
      </c>
      <c r="H59" s="150">
        <f t="shared" ref="H59:H66" si="5">E59/C59*100</f>
        <v>47.909481171548116</v>
      </c>
      <c r="I59" s="59">
        <f t="shared" si="4"/>
        <v>-124.49634</v>
      </c>
    </row>
    <row r="60" spans="1:235" s="17" customFormat="1" ht="24" customHeight="1" x14ac:dyDescent="0.2">
      <c r="A60" s="151" t="s">
        <v>107</v>
      </c>
      <c r="B60" s="152" t="s">
        <v>108</v>
      </c>
      <c r="C60" s="153"/>
      <c r="D60" s="153"/>
      <c r="E60" s="39"/>
      <c r="F60" s="40"/>
      <c r="G60" s="38">
        <v>21.07</v>
      </c>
      <c r="H60" s="40" t="e">
        <f t="shared" si="5"/>
        <v>#DIV/0!</v>
      </c>
      <c r="I60" s="39">
        <f t="shared" si="4"/>
        <v>0</v>
      </c>
    </row>
    <row r="61" spans="1:235" s="17" customFormat="1" ht="24" customHeight="1" x14ac:dyDescent="0.2">
      <c r="A61" s="154" t="s">
        <v>109</v>
      </c>
      <c r="B61" s="155" t="s">
        <v>110</v>
      </c>
      <c r="C61" s="80">
        <v>239</v>
      </c>
      <c r="D61" s="80">
        <v>239</v>
      </c>
      <c r="E61" s="81">
        <v>80.003380000000007</v>
      </c>
      <c r="F61" s="75"/>
      <c r="G61" s="80">
        <v>317.41865000000001</v>
      </c>
      <c r="H61" s="75">
        <f t="shared" si="5"/>
        <v>33.474217573221758</v>
      </c>
      <c r="I61" s="81">
        <f t="shared" si="4"/>
        <v>-158.99662000000001</v>
      </c>
    </row>
    <row r="62" spans="1:235" s="17" customFormat="1" ht="24" customHeight="1" thickBot="1" x14ac:dyDescent="0.25">
      <c r="A62" s="156" t="s">
        <v>111</v>
      </c>
      <c r="B62" s="157" t="s">
        <v>112</v>
      </c>
      <c r="C62" s="43"/>
      <c r="D62" s="43"/>
      <c r="E62" s="44">
        <v>34.500279999999997</v>
      </c>
      <c r="F62" s="45"/>
      <c r="G62" s="43"/>
      <c r="H62" s="45" t="e">
        <f>E62/C62*100</f>
        <v>#DIV/0!</v>
      </c>
      <c r="I62" s="44">
        <f>E62-C62</f>
        <v>34.500279999999997</v>
      </c>
    </row>
    <row r="63" spans="1:235" ht="11.25" customHeight="1" thickBot="1" x14ac:dyDescent="0.25">
      <c r="A63" s="158" t="s">
        <v>113</v>
      </c>
      <c r="B63" s="148" t="s">
        <v>114</v>
      </c>
      <c r="C63" s="159">
        <f>C64+C67+C71+C80+C81+C82++C77+C76</f>
        <v>995</v>
      </c>
      <c r="D63" s="159">
        <f>D64+D67+D71+D80+D81+D82+D77+D76+D65+D78+D79</f>
        <v>1457</v>
      </c>
      <c r="E63" s="149">
        <f>E64+E65+E66+E67+E69+E71+E77+E79+E81+E80+E82</f>
        <v>734.59685999999999</v>
      </c>
      <c r="F63" s="149">
        <f>F64+F65+F66+F67+F69+F71+F77+F79+F81+F80+F82</f>
        <v>0</v>
      </c>
      <c r="G63" s="149">
        <f>G64+G65+G66+G67+G69+G71+G77+G79+G81+G80+G82</f>
        <v>339.83857999999998</v>
      </c>
      <c r="H63" s="150">
        <f t="shared" si="5"/>
        <v>73.82883015075376</v>
      </c>
      <c r="I63" s="59">
        <f t="shared" si="4"/>
        <v>-260.40314000000001</v>
      </c>
    </row>
    <row r="64" spans="1:235" ht="11.25" customHeight="1" x14ac:dyDescent="0.2">
      <c r="A64" s="145" t="s">
        <v>115</v>
      </c>
      <c r="B64" s="160" t="s">
        <v>116</v>
      </c>
      <c r="C64" s="38">
        <v>150</v>
      </c>
      <c r="D64" s="38">
        <v>150</v>
      </c>
      <c r="E64" s="39">
        <v>7.2539100000000003</v>
      </c>
      <c r="F64" s="40"/>
      <c r="G64" s="38">
        <v>13.494999999999999</v>
      </c>
      <c r="H64" s="40">
        <f t="shared" si="5"/>
        <v>4.8359400000000008</v>
      </c>
      <c r="I64" s="39">
        <f t="shared" si="4"/>
        <v>-142.74609000000001</v>
      </c>
    </row>
    <row r="65" spans="1:9" s="17" customFormat="1" ht="11.25" customHeight="1" x14ac:dyDescent="0.2">
      <c r="A65" s="69" t="s">
        <v>117</v>
      </c>
      <c r="B65" s="79" t="s">
        <v>118</v>
      </c>
      <c r="C65" s="161"/>
      <c r="D65" s="161">
        <v>5</v>
      </c>
      <c r="E65" s="162">
        <v>2.2832400000000002</v>
      </c>
      <c r="F65" s="163"/>
      <c r="G65" s="161">
        <v>1.3</v>
      </c>
      <c r="H65" s="45" t="e">
        <f t="shared" si="5"/>
        <v>#DIV/0!</v>
      </c>
      <c r="I65" s="44">
        <f t="shared" si="4"/>
        <v>2.2832400000000002</v>
      </c>
    </row>
    <row r="66" spans="1:9" ht="11.25" customHeight="1" x14ac:dyDescent="0.2">
      <c r="A66" s="64" t="s">
        <v>119</v>
      </c>
      <c r="B66" s="79" t="s">
        <v>120</v>
      </c>
      <c r="C66" s="43"/>
      <c r="D66" s="43"/>
      <c r="E66" s="44"/>
      <c r="F66" s="45"/>
      <c r="G66" s="43"/>
      <c r="H66" s="45" t="e">
        <f t="shared" si="5"/>
        <v>#DIV/0!</v>
      </c>
      <c r="I66" s="44">
        <f t="shared" si="4"/>
        <v>0</v>
      </c>
    </row>
    <row r="67" spans="1:9" ht="13.5" customHeight="1" x14ac:dyDescent="0.2">
      <c r="A67" s="70" t="s">
        <v>121</v>
      </c>
      <c r="B67" s="128" t="s">
        <v>122</v>
      </c>
      <c r="C67" s="72">
        <v>20</v>
      </c>
      <c r="D67" s="116">
        <v>62</v>
      </c>
      <c r="E67" s="89">
        <v>30</v>
      </c>
      <c r="F67" s="45"/>
      <c r="G67" s="74"/>
      <c r="H67" s="90"/>
      <c r="I67" s="124"/>
    </row>
    <row r="68" spans="1:9" ht="7.5" customHeight="1" x14ac:dyDescent="0.2">
      <c r="A68" s="76"/>
      <c r="B68" s="164"/>
      <c r="C68" s="77"/>
      <c r="D68" s="119"/>
      <c r="E68" s="89"/>
      <c r="F68" s="45"/>
      <c r="G68" s="74"/>
      <c r="H68" s="90"/>
      <c r="I68" s="125"/>
    </row>
    <row r="69" spans="1:9" ht="11.25" customHeight="1" x14ac:dyDescent="0.2">
      <c r="A69" s="36" t="s">
        <v>123</v>
      </c>
      <c r="B69" s="79" t="s">
        <v>124</v>
      </c>
      <c r="C69" s="72"/>
      <c r="D69" s="80"/>
      <c r="E69" s="89"/>
      <c r="F69" s="45"/>
      <c r="G69" s="74"/>
      <c r="H69" s="90"/>
      <c r="I69" s="89"/>
    </row>
    <row r="70" spans="1:9" ht="8.25" hidden="1" customHeight="1" x14ac:dyDescent="0.2">
      <c r="B70" s="79"/>
      <c r="C70" s="77"/>
      <c r="D70" s="38"/>
      <c r="E70" s="89"/>
      <c r="F70" s="45"/>
      <c r="G70" s="74"/>
      <c r="H70" s="90"/>
      <c r="I70" s="89"/>
    </row>
    <row r="71" spans="1:9" ht="24" customHeight="1" x14ac:dyDescent="0.2">
      <c r="A71" s="165" t="s">
        <v>125</v>
      </c>
      <c r="B71" s="166" t="s">
        <v>126</v>
      </c>
      <c r="C71" s="43">
        <f>C72+C73+C75</f>
        <v>125</v>
      </c>
      <c r="D71" s="43">
        <f>D72+D73+D75</f>
        <v>330</v>
      </c>
      <c r="E71" s="44">
        <f>E72+E73+E75</f>
        <v>458</v>
      </c>
      <c r="F71" s="44">
        <f>F72+F73+F75</f>
        <v>0</v>
      </c>
      <c r="G71" s="44">
        <f>G72+G73+G75</f>
        <v>47.60295</v>
      </c>
      <c r="H71" s="45"/>
      <c r="I71" s="44"/>
    </row>
    <row r="72" spans="1:9" ht="11.25" customHeight="1" x14ac:dyDescent="0.2">
      <c r="A72" s="64" t="s">
        <v>127</v>
      </c>
      <c r="B72" s="79" t="s">
        <v>128</v>
      </c>
      <c r="C72" s="43"/>
      <c r="D72" s="43">
        <v>20</v>
      </c>
      <c r="E72" s="44">
        <v>320</v>
      </c>
      <c r="F72" s="45"/>
      <c r="G72" s="43"/>
      <c r="H72" s="45">
        <v>0</v>
      </c>
      <c r="I72" s="44">
        <f>E72-C72</f>
        <v>320</v>
      </c>
    </row>
    <row r="73" spans="1:9" ht="10.5" customHeight="1" x14ac:dyDescent="0.2">
      <c r="A73" s="167" t="s">
        <v>129</v>
      </c>
      <c r="B73" s="128" t="s">
        <v>130</v>
      </c>
      <c r="C73" s="72">
        <v>30</v>
      </c>
      <c r="D73" s="80">
        <v>10</v>
      </c>
      <c r="E73" s="44">
        <v>10</v>
      </c>
      <c r="F73" s="45"/>
      <c r="G73" s="43">
        <v>6.5315899999999996</v>
      </c>
      <c r="H73" s="90">
        <f>E74/C73*100</f>
        <v>73.333333333333329</v>
      </c>
      <c r="I73" s="89">
        <f>E74-C73</f>
        <v>-8</v>
      </c>
    </row>
    <row r="74" spans="1:9" ht="1.5" hidden="1" customHeight="1" x14ac:dyDescent="0.2">
      <c r="A74" s="168"/>
      <c r="B74" s="164"/>
      <c r="C74" s="77"/>
      <c r="D74" s="38"/>
      <c r="E74" s="44">
        <v>22</v>
      </c>
      <c r="F74" s="45"/>
      <c r="G74" s="43"/>
      <c r="H74" s="90"/>
      <c r="I74" s="89"/>
    </row>
    <row r="75" spans="1:9" ht="11.25" customHeight="1" x14ac:dyDescent="0.2">
      <c r="A75" s="64" t="s">
        <v>131</v>
      </c>
      <c r="B75" s="79" t="s">
        <v>132</v>
      </c>
      <c r="C75" s="43">
        <v>95</v>
      </c>
      <c r="D75" s="43">
        <v>300</v>
      </c>
      <c r="E75" s="44">
        <v>128</v>
      </c>
      <c r="F75" s="45"/>
      <c r="G75" s="43">
        <v>41.071359999999999</v>
      </c>
      <c r="H75" s="45">
        <f>E75/C75*100</f>
        <v>134.73684210526315</v>
      </c>
      <c r="I75" s="44">
        <f>E75-C75</f>
        <v>33</v>
      </c>
    </row>
    <row r="76" spans="1:9" ht="11.25" customHeight="1" x14ac:dyDescent="0.2">
      <c r="A76" s="64" t="s">
        <v>133</v>
      </c>
      <c r="B76" s="79" t="s">
        <v>134</v>
      </c>
      <c r="C76" s="43"/>
      <c r="D76" s="43"/>
      <c r="E76" s="44"/>
      <c r="F76" s="45"/>
      <c r="G76" s="43"/>
      <c r="H76" s="45">
        <v>0</v>
      </c>
      <c r="I76" s="44">
        <f>E76-C76</f>
        <v>0</v>
      </c>
    </row>
    <row r="77" spans="1:9" ht="11.25" customHeight="1" x14ac:dyDescent="0.2">
      <c r="A77" s="70" t="s">
        <v>135</v>
      </c>
      <c r="B77" s="128" t="s">
        <v>136</v>
      </c>
      <c r="C77" s="72"/>
      <c r="D77" s="80"/>
      <c r="E77" s="73">
        <v>11.04087</v>
      </c>
      <c r="F77" s="45"/>
      <c r="G77" s="72">
        <v>5.26</v>
      </c>
      <c r="H77" s="90" t="e">
        <f>E77/C77*100</f>
        <v>#DIV/0!</v>
      </c>
      <c r="I77" s="169">
        <f>E77-C77</f>
        <v>11.04087</v>
      </c>
    </row>
    <row r="78" spans="1:9" ht="9.75" customHeight="1" x14ac:dyDescent="0.2">
      <c r="A78" s="76"/>
      <c r="B78" s="164"/>
      <c r="C78" s="77"/>
      <c r="D78" s="38">
        <v>10</v>
      </c>
      <c r="E78" s="78"/>
      <c r="F78" s="45"/>
      <c r="G78" s="77"/>
      <c r="H78" s="90"/>
      <c r="I78" s="170"/>
    </row>
    <row r="79" spans="1:9" ht="11.25" customHeight="1" x14ac:dyDescent="0.2">
      <c r="A79" s="36" t="s">
        <v>137</v>
      </c>
      <c r="B79" s="166" t="s">
        <v>138</v>
      </c>
      <c r="C79" s="43"/>
      <c r="D79" s="43">
        <v>20</v>
      </c>
      <c r="E79" s="44">
        <v>23</v>
      </c>
      <c r="F79" s="45"/>
      <c r="G79" s="43"/>
      <c r="H79" s="45">
        <v>0</v>
      </c>
      <c r="I79" s="44">
        <f t="shared" ref="I79:I108" si="6">E79-C79</f>
        <v>23</v>
      </c>
    </row>
    <row r="80" spans="1:9" ht="11.25" customHeight="1" x14ac:dyDescent="0.2">
      <c r="A80" s="92" t="s">
        <v>139</v>
      </c>
      <c r="B80" s="171" t="s">
        <v>140</v>
      </c>
      <c r="C80" s="43">
        <v>30</v>
      </c>
      <c r="D80" s="43">
        <v>30</v>
      </c>
      <c r="E80" s="44">
        <v>4.1880000000000001E-2</v>
      </c>
      <c r="F80" s="45"/>
      <c r="G80" s="43"/>
      <c r="H80" s="45">
        <v>0</v>
      </c>
      <c r="I80" s="44">
        <f t="shared" si="6"/>
        <v>-29.958120000000001</v>
      </c>
    </row>
    <row r="81" spans="1:9" ht="11.25" customHeight="1" x14ac:dyDescent="0.2">
      <c r="A81" s="92" t="s">
        <v>141</v>
      </c>
      <c r="B81" s="171" t="s">
        <v>142</v>
      </c>
      <c r="C81" s="43">
        <v>70</v>
      </c>
      <c r="D81" s="43">
        <v>100</v>
      </c>
      <c r="E81" s="44">
        <v>46.83549</v>
      </c>
      <c r="F81" s="45"/>
      <c r="G81" s="43">
        <v>18.600000000000001</v>
      </c>
      <c r="H81" s="45">
        <f>E81/C81*100</f>
        <v>66.907842857142853</v>
      </c>
      <c r="I81" s="44">
        <f t="shared" si="6"/>
        <v>-23.16451</v>
      </c>
    </row>
    <row r="82" spans="1:9" ht="11.25" customHeight="1" x14ac:dyDescent="0.2">
      <c r="A82" s="92" t="s">
        <v>143</v>
      </c>
      <c r="B82" s="79" t="s">
        <v>144</v>
      </c>
      <c r="C82" s="43">
        <f>C83</f>
        <v>600</v>
      </c>
      <c r="D82" s="43">
        <f>D83</f>
        <v>750</v>
      </c>
      <c r="E82" s="43">
        <f>E83</f>
        <v>156.14147</v>
      </c>
      <c r="F82" s="43">
        <f>F83</f>
        <v>0</v>
      </c>
      <c r="G82" s="43">
        <v>253.58063000000001</v>
      </c>
      <c r="H82" s="45">
        <f>E82/C82*100</f>
        <v>26.023578333333329</v>
      </c>
      <c r="I82" s="44">
        <f t="shared" si="6"/>
        <v>-443.85852999999997</v>
      </c>
    </row>
    <row r="83" spans="1:9" ht="11.25" customHeight="1" thickBot="1" x14ac:dyDescent="0.25">
      <c r="A83" s="64" t="s">
        <v>145</v>
      </c>
      <c r="B83" s="172" t="s">
        <v>146</v>
      </c>
      <c r="C83" s="80">
        <v>600</v>
      </c>
      <c r="D83" s="80">
        <v>750</v>
      </c>
      <c r="E83" s="81">
        <v>156.14147</v>
      </c>
      <c r="F83" s="75"/>
      <c r="G83" s="80"/>
      <c r="H83" s="75">
        <f>E83/C83*100</f>
        <v>26.023578333333329</v>
      </c>
      <c r="I83" s="81">
        <f t="shared" si="6"/>
        <v>-443.85852999999997</v>
      </c>
    </row>
    <row r="84" spans="1:9" ht="11.25" customHeight="1" thickBot="1" x14ac:dyDescent="0.25">
      <c r="A84" s="56" t="s">
        <v>147</v>
      </c>
      <c r="B84" s="148" t="s">
        <v>148</v>
      </c>
      <c r="C84" s="159">
        <f>C85+C86+C87</f>
        <v>0</v>
      </c>
      <c r="D84" s="159">
        <f>D85+D86+D87</f>
        <v>0</v>
      </c>
      <c r="E84" s="149">
        <f>E85+E86+E87</f>
        <v>119.27185</v>
      </c>
      <c r="F84" s="173">
        <f>F85+F86+F87</f>
        <v>0</v>
      </c>
      <c r="G84" s="159">
        <f>G85+G86+G87</f>
        <v>714.51105000000007</v>
      </c>
      <c r="H84" s="150" t="e">
        <f>E84/C84*100</f>
        <v>#DIV/0!</v>
      </c>
      <c r="I84" s="59">
        <f t="shared" si="6"/>
        <v>119.27185</v>
      </c>
    </row>
    <row r="85" spans="1:9" ht="11.25" customHeight="1" x14ac:dyDescent="0.2">
      <c r="A85" s="36" t="s">
        <v>149</v>
      </c>
      <c r="B85" s="160" t="s">
        <v>150</v>
      </c>
      <c r="C85" s="38"/>
      <c r="D85" s="38"/>
      <c r="E85" s="39">
        <v>10.66325</v>
      </c>
      <c r="F85" s="40"/>
      <c r="G85" s="38">
        <v>-105.69786999999999</v>
      </c>
      <c r="H85" s="40">
        <v>0</v>
      </c>
      <c r="I85" s="39">
        <f t="shared" si="6"/>
        <v>10.66325</v>
      </c>
    </row>
    <row r="86" spans="1:9" ht="11.25" hidden="1" customHeight="1" x14ac:dyDescent="0.2">
      <c r="A86" s="64" t="s">
        <v>151</v>
      </c>
      <c r="B86" s="79" t="s">
        <v>150</v>
      </c>
      <c r="C86" s="43"/>
      <c r="D86" s="43"/>
      <c r="E86" s="44"/>
      <c r="F86" s="45"/>
      <c r="G86" s="43"/>
      <c r="H86" s="45" t="e">
        <f t="shared" ref="H86:H93" si="7">E86/C86*100</f>
        <v>#DIV/0!</v>
      </c>
      <c r="I86" s="44">
        <f t="shared" si="6"/>
        <v>0</v>
      </c>
    </row>
    <row r="87" spans="1:9" ht="11.25" customHeight="1" thickBot="1" x14ac:dyDescent="0.25">
      <c r="A87" s="64" t="s">
        <v>152</v>
      </c>
      <c r="B87" s="172" t="s">
        <v>148</v>
      </c>
      <c r="C87" s="80"/>
      <c r="D87" s="80"/>
      <c r="E87" s="81">
        <v>108.6086</v>
      </c>
      <c r="F87" s="75"/>
      <c r="G87" s="80">
        <v>820.20892000000003</v>
      </c>
      <c r="H87" s="75" t="e">
        <f t="shared" si="7"/>
        <v>#DIV/0!</v>
      </c>
      <c r="I87" s="81">
        <f t="shared" si="6"/>
        <v>108.6086</v>
      </c>
    </row>
    <row r="88" spans="1:9" ht="11.25" customHeight="1" thickBot="1" x14ac:dyDescent="0.25">
      <c r="A88" s="57" t="s">
        <v>153</v>
      </c>
      <c r="B88" s="174" t="s">
        <v>154</v>
      </c>
      <c r="C88" s="175">
        <f>C89+C165+C163+C162</f>
        <v>353008.57699999999</v>
      </c>
      <c r="D88" s="175">
        <f>D89+D165+D163+D162</f>
        <v>362655.2919999999</v>
      </c>
      <c r="E88" s="176">
        <f>E89+E165+E163+E162</f>
        <v>163626.16709</v>
      </c>
      <c r="F88" s="176" t="e">
        <f>F89+F165+F163+F162+F164</f>
        <v>#REF!</v>
      </c>
      <c r="G88" s="175">
        <f>G89+G165+G163+G162</f>
        <v>162413.31655999998</v>
      </c>
      <c r="H88" s="177">
        <f t="shared" si="7"/>
        <v>46.351895605641339</v>
      </c>
      <c r="I88" s="178">
        <f t="shared" si="6"/>
        <v>-189382.40990999999</v>
      </c>
    </row>
    <row r="89" spans="1:9" ht="11.25" customHeight="1" thickBot="1" x14ac:dyDescent="0.25">
      <c r="A89" s="179" t="s">
        <v>155</v>
      </c>
      <c r="B89" s="180" t="s">
        <v>156</v>
      </c>
      <c r="C89" s="181">
        <f>C90+C93+C114+C144</f>
        <v>353008.57699999999</v>
      </c>
      <c r="D89" s="181">
        <f>D90+D93+D114+D144</f>
        <v>362655.2919999999</v>
      </c>
      <c r="E89" s="182">
        <f>E90+E93+E114+E144</f>
        <v>163626.16709</v>
      </c>
      <c r="F89" s="182" t="e">
        <f>F90+F93+F114+F144</f>
        <v>#REF!</v>
      </c>
      <c r="G89" s="181">
        <f>G90+G93+G114+G144</f>
        <v>162405.13517999998</v>
      </c>
      <c r="H89" s="183">
        <f t="shared" si="7"/>
        <v>46.351895605641339</v>
      </c>
      <c r="I89" s="184">
        <f t="shared" si="6"/>
        <v>-189382.40990999999</v>
      </c>
    </row>
    <row r="90" spans="1:9" ht="11.25" customHeight="1" thickBot="1" x14ac:dyDescent="0.25">
      <c r="A90" s="57" t="s">
        <v>157</v>
      </c>
      <c r="B90" s="185" t="s">
        <v>158</v>
      </c>
      <c r="C90" s="54">
        <f>C91+C92</f>
        <v>141422.6</v>
      </c>
      <c r="D90" s="54">
        <f>D91+D92</f>
        <v>146100</v>
      </c>
      <c r="E90" s="186">
        <f>E91+E92</f>
        <v>72682</v>
      </c>
      <c r="F90" s="187">
        <f>F91+F92</f>
        <v>0</v>
      </c>
      <c r="G90" s="54">
        <f>SUM(G91+G92)</f>
        <v>67106</v>
      </c>
      <c r="H90" s="188">
        <f t="shared" si="7"/>
        <v>51.393483078376434</v>
      </c>
      <c r="I90" s="189">
        <f t="shared" si="6"/>
        <v>-68740.600000000006</v>
      </c>
    </row>
    <row r="91" spans="1:9" ht="11.25" customHeight="1" x14ac:dyDescent="0.2">
      <c r="A91" s="145" t="s">
        <v>159</v>
      </c>
      <c r="B91" s="160" t="s">
        <v>160</v>
      </c>
      <c r="C91" s="190">
        <v>140004</v>
      </c>
      <c r="D91" s="190">
        <v>146100</v>
      </c>
      <c r="E91" s="39">
        <v>72682</v>
      </c>
      <c r="F91" s="191"/>
      <c r="G91" s="38">
        <v>67106</v>
      </c>
      <c r="H91" s="40">
        <f t="shared" si="7"/>
        <v>51.914231021970799</v>
      </c>
      <c r="I91" s="39">
        <f t="shared" si="6"/>
        <v>-67322</v>
      </c>
    </row>
    <row r="92" spans="1:9" ht="11.25" customHeight="1" thickBot="1" x14ac:dyDescent="0.25">
      <c r="A92" s="138" t="s">
        <v>161</v>
      </c>
      <c r="B92" s="192" t="s">
        <v>162</v>
      </c>
      <c r="C92" s="193">
        <v>1418.6</v>
      </c>
      <c r="D92" s="193"/>
      <c r="E92" s="81"/>
      <c r="F92" s="82"/>
      <c r="G92" s="80"/>
      <c r="H92" s="75">
        <f t="shared" si="7"/>
        <v>0</v>
      </c>
      <c r="I92" s="81">
        <f t="shared" si="6"/>
        <v>-1418.6</v>
      </c>
    </row>
    <row r="93" spans="1:9" ht="11.25" customHeight="1" thickBot="1" x14ac:dyDescent="0.25">
      <c r="A93" s="57" t="s">
        <v>163</v>
      </c>
      <c r="B93" s="194" t="s">
        <v>164</v>
      </c>
      <c r="C93" s="135">
        <f>C96+C99+C105+C95+C102+C101+C104+C103</f>
        <v>11132.5</v>
      </c>
      <c r="D93" s="135">
        <f>D96+D99+D105+D95+D102+D101+D104+D103+D98</f>
        <v>14967.4</v>
      </c>
      <c r="E93" s="136">
        <f>E96+E99+E105+E94+E95+E97+E98+E100+E101+E103+E102+E104</f>
        <v>5949.64941</v>
      </c>
      <c r="F93" s="136">
        <f>F96+F99+F105</f>
        <v>0</v>
      </c>
      <c r="G93" s="135">
        <f>G96+G99+G105+G94+G95+G97+G98+G100+G101+G103</f>
        <v>5958.0837499999998</v>
      </c>
      <c r="H93" s="150">
        <f t="shared" si="7"/>
        <v>53.443965057264762</v>
      </c>
      <c r="I93" s="59">
        <f t="shared" si="6"/>
        <v>-5182.85059</v>
      </c>
    </row>
    <row r="94" spans="1:9" ht="11.25" customHeight="1" x14ac:dyDescent="0.2">
      <c r="A94" s="145" t="s">
        <v>165</v>
      </c>
      <c r="B94" s="160" t="s">
        <v>166</v>
      </c>
      <c r="C94" s="190"/>
      <c r="D94" s="190"/>
      <c r="E94" s="39"/>
      <c r="F94" s="195"/>
      <c r="G94" s="38"/>
      <c r="H94" s="40">
        <v>0</v>
      </c>
      <c r="I94" s="39">
        <f t="shared" si="6"/>
        <v>0</v>
      </c>
    </row>
    <row r="95" spans="1:9" ht="11.25" customHeight="1" x14ac:dyDescent="0.2">
      <c r="A95" s="145" t="s">
        <v>165</v>
      </c>
      <c r="B95" s="79" t="s">
        <v>167</v>
      </c>
      <c r="C95" s="196"/>
      <c r="D95" s="196"/>
      <c r="E95" s="44"/>
      <c r="F95" s="197"/>
      <c r="G95" s="43"/>
      <c r="H95" s="45">
        <v>0</v>
      </c>
      <c r="I95" s="44">
        <f t="shared" si="6"/>
        <v>0</v>
      </c>
    </row>
    <row r="96" spans="1:9" s="17" customFormat="1" ht="11.25" customHeight="1" x14ac:dyDescent="0.2">
      <c r="A96" s="145" t="s">
        <v>168</v>
      </c>
      <c r="B96" s="79" t="s">
        <v>169</v>
      </c>
      <c r="C96" s="196"/>
      <c r="D96" s="196"/>
      <c r="E96" s="44"/>
      <c r="F96" s="69"/>
      <c r="G96" s="43"/>
      <c r="H96" s="45">
        <v>0</v>
      </c>
      <c r="I96" s="44">
        <f t="shared" si="6"/>
        <v>0</v>
      </c>
    </row>
    <row r="97" spans="1:9" s="17" customFormat="1" ht="11.25" customHeight="1" x14ac:dyDescent="0.2">
      <c r="A97" s="64" t="s">
        <v>170</v>
      </c>
      <c r="B97" s="79" t="s">
        <v>171</v>
      </c>
      <c r="C97" s="196"/>
      <c r="D97" s="196"/>
      <c r="E97" s="44"/>
      <c r="F97" s="69"/>
      <c r="G97" s="43"/>
      <c r="H97" s="45">
        <v>0</v>
      </c>
      <c r="I97" s="44">
        <f t="shared" si="6"/>
        <v>0</v>
      </c>
    </row>
    <row r="98" spans="1:9" s="17" customFormat="1" ht="11.25" customHeight="1" x14ac:dyDescent="0.2">
      <c r="A98" s="64" t="s">
        <v>172</v>
      </c>
      <c r="B98" s="79" t="s">
        <v>173</v>
      </c>
      <c r="C98" s="196"/>
      <c r="D98" s="196">
        <v>3076.6</v>
      </c>
      <c r="E98" s="44"/>
      <c r="F98" s="69"/>
      <c r="G98" s="43"/>
      <c r="H98" s="45">
        <v>0</v>
      </c>
      <c r="I98" s="44">
        <f t="shared" si="6"/>
        <v>0</v>
      </c>
    </row>
    <row r="99" spans="1:9" s="17" customFormat="1" ht="11.25" customHeight="1" x14ac:dyDescent="0.2">
      <c r="A99" s="64" t="s">
        <v>174</v>
      </c>
      <c r="B99" s="79" t="s">
        <v>175</v>
      </c>
      <c r="C99" s="196"/>
      <c r="D99" s="196"/>
      <c r="E99" s="44">
        <v>0</v>
      </c>
      <c r="F99" s="69"/>
      <c r="G99" s="43"/>
      <c r="H99" s="45" t="e">
        <f>E99/C99*100</f>
        <v>#DIV/0!</v>
      </c>
      <c r="I99" s="44">
        <f t="shared" si="6"/>
        <v>0</v>
      </c>
    </row>
    <row r="100" spans="1:9" s="17" customFormat="1" ht="11.25" customHeight="1" x14ac:dyDescent="0.2">
      <c r="A100" s="64" t="s">
        <v>176</v>
      </c>
      <c r="B100" s="79" t="s">
        <v>177</v>
      </c>
      <c r="C100" s="196"/>
      <c r="D100" s="196"/>
      <c r="E100" s="44">
        <v>0</v>
      </c>
      <c r="F100" s="69"/>
      <c r="G100" s="43"/>
      <c r="H100" s="45">
        <v>0</v>
      </c>
      <c r="I100" s="44">
        <f t="shared" si="6"/>
        <v>0</v>
      </c>
    </row>
    <row r="101" spans="1:9" s="17" customFormat="1" ht="11.25" customHeight="1" x14ac:dyDescent="0.2">
      <c r="A101" s="64" t="s">
        <v>178</v>
      </c>
      <c r="B101" s="79" t="s">
        <v>179</v>
      </c>
      <c r="C101" s="196"/>
      <c r="D101" s="196"/>
      <c r="E101" s="44">
        <v>0</v>
      </c>
      <c r="F101" s="69"/>
      <c r="G101" s="43"/>
      <c r="H101" s="45" t="e">
        <f t="shared" ref="H101:H108" si="8">E101/C101*100</f>
        <v>#DIV/0!</v>
      </c>
      <c r="I101" s="44">
        <f t="shared" si="6"/>
        <v>0</v>
      </c>
    </row>
    <row r="102" spans="1:9" s="17" customFormat="1" ht="11.25" customHeight="1" x14ac:dyDescent="0.2">
      <c r="A102" s="92" t="s">
        <v>180</v>
      </c>
      <c r="B102" s="79" t="s">
        <v>181</v>
      </c>
      <c r="C102" s="196"/>
      <c r="D102" s="196"/>
      <c r="E102" s="44">
        <v>0</v>
      </c>
      <c r="F102" s="69"/>
      <c r="G102" s="198"/>
      <c r="H102" s="45" t="e">
        <f t="shared" si="8"/>
        <v>#DIV/0!</v>
      </c>
      <c r="I102" s="44">
        <f t="shared" si="6"/>
        <v>0</v>
      </c>
    </row>
    <row r="103" spans="1:9" s="17" customFormat="1" ht="11.25" customHeight="1" x14ac:dyDescent="0.2">
      <c r="A103" s="92" t="s">
        <v>182</v>
      </c>
      <c r="B103" s="79" t="s">
        <v>183</v>
      </c>
      <c r="C103" s="196">
        <v>2508.4</v>
      </c>
      <c r="D103" s="196">
        <v>2349.5</v>
      </c>
      <c r="E103" s="44">
        <v>839.11266999999998</v>
      </c>
      <c r="F103" s="69"/>
      <c r="G103" s="198">
        <v>2409.3000000000002</v>
      </c>
      <c r="H103" s="45">
        <f t="shared" si="8"/>
        <v>33.452107718067289</v>
      </c>
      <c r="I103" s="44">
        <f t="shared" si="6"/>
        <v>-1669.2873300000001</v>
      </c>
    </row>
    <row r="104" spans="1:9" s="17" customFormat="1" ht="14.25" customHeight="1" thickBot="1" x14ac:dyDescent="0.25">
      <c r="A104" s="68" t="s">
        <v>178</v>
      </c>
      <c r="B104" s="192" t="s">
        <v>184</v>
      </c>
      <c r="C104" s="199"/>
      <c r="D104" s="199">
        <v>118.5</v>
      </c>
      <c r="E104" s="81">
        <v>0</v>
      </c>
      <c r="F104" s="82"/>
      <c r="G104" s="95"/>
      <c r="H104" s="75" t="e">
        <f t="shared" si="8"/>
        <v>#DIV/0!</v>
      </c>
      <c r="I104" s="81">
        <f t="shared" si="6"/>
        <v>0</v>
      </c>
    </row>
    <row r="105" spans="1:9" ht="11.25" customHeight="1" thickBot="1" x14ac:dyDescent="0.25">
      <c r="A105" s="57" t="s">
        <v>185</v>
      </c>
      <c r="B105" s="200" t="s">
        <v>186</v>
      </c>
      <c r="C105" s="135">
        <f>C106+C107+C108+C110+C109</f>
        <v>8624.1</v>
      </c>
      <c r="D105" s="135">
        <f>D106+D107+D108+D110+D109</f>
        <v>9422.7999999999993</v>
      </c>
      <c r="E105" s="136">
        <f>E106+E107+E108+E110+E109</f>
        <v>5110.5367399999996</v>
      </c>
      <c r="F105" s="136">
        <f>F106+F107+F108+F110</f>
        <v>0</v>
      </c>
      <c r="G105" s="135">
        <f>G106+G107+G108+G110+G111+G113+G112</f>
        <v>3548.7837500000001</v>
      </c>
      <c r="H105" s="150">
        <f t="shared" si="8"/>
        <v>59.258783409283275</v>
      </c>
      <c r="I105" s="59">
        <f t="shared" si="6"/>
        <v>-3513.5632600000008</v>
      </c>
    </row>
    <row r="106" spans="1:9" ht="11.25" customHeight="1" x14ac:dyDescent="0.2">
      <c r="A106" s="36" t="s">
        <v>185</v>
      </c>
      <c r="B106" s="160" t="s">
        <v>187</v>
      </c>
      <c r="C106" s="190">
        <v>959.3</v>
      </c>
      <c r="D106" s="190">
        <v>959.3</v>
      </c>
      <c r="E106" s="39">
        <v>345.97773999999998</v>
      </c>
      <c r="F106" s="40"/>
      <c r="G106" s="38">
        <v>301.98374999999999</v>
      </c>
      <c r="H106" s="40">
        <f t="shared" si="8"/>
        <v>36.065645783383715</v>
      </c>
      <c r="I106" s="39">
        <f t="shared" si="6"/>
        <v>-613.32225999999991</v>
      </c>
    </row>
    <row r="107" spans="1:9" ht="24.75" customHeight="1" x14ac:dyDescent="0.2">
      <c r="A107" s="68" t="s">
        <v>185</v>
      </c>
      <c r="B107" s="166" t="s">
        <v>188</v>
      </c>
      <c r="C107" s="43">
        <v>2182.3000000000002</v>
      </c>
      <c r="D107" s="43">
        <v>2182.3000000000002</v>
      </c>
      <c r="E107" s="44">
        <v>1175.0319999999999</v>
      </c>
      <c r="F107" s="201"/>
      <c r="G107" s="43">
        <v>1164.8</v>
      </c>
      <c r="H107" s="45">
        <f t="shared" si="8"/>
        <v>53.8437428401228</v>
      </c>
      <c r="I107" s="44">
        <f t="shared" si="6"/>
        <v>-1007.2680000000003</v>
      </c>
    </row>
    <row r="108" spans="1:9" ht="11.25" customHeight="1" x14ac:dyDescent="0.2">
      <c r="A108" s="64" t="s">
        <v>185</v>
      </c>
      <c r="B108" s="166" t="s">
        <v>189</v>
      </c>
      <c r="C108" s="43">
        <v>1322.5</v>
      </c>
      <c r="D108" s="43">
        <v>2121.1999999999998</v>
      </c>
      <c r="E108" s="44"/>
      <c r="F108" s="201"/>
      <c r="G108" s="43">
        <v>530.9</v>
      </c>
      <c r="H108" s="45">
        <f t="shared" si="8"/>
        <v>0</v>
      </c>
      <c r="I108" s="44">
        <f t="shared" si="6"/>
        <v>-1322.5</v>
      </c>
    </row>
    <row r="109" spans="1:9" ht="26.25" customHeight="1" x14ac:dyDescent="0.2">
      <c r="A109" s="202" t="s">
        <v>185</v>
      </c>
      <c r="B109" s="166" t="s">
        <v>190</v>
      </c>
      <c r="C109" s="43">
        <v>4160</v>
      </c>
      <c r="D109" s="43">
        <v>4160</v>
      </c>
      <c r="E109" s="44">
        <v>3589.527</v>
      </c>
      <c r="F109" s="201"/>
      <c r="G109" s="43"/>
      <c r="H109" s="45"/>
      <c r="I109" s="44"/>
    </row>
    <row r="110" spans="1:9" ht="13.5" customHeight="1" x14ac:dyDescent="0.2">
      <c r="A110" s="64" t="s">
        <v>185</v>
      </c>
      <c r="B110" s="166" t="s">
        <v>191</v>
      </c>
      <c r="C110" s="43"/>
      <c r="D110" s="43"/>
      <c r="E110" s="44"/>
      <c r="F110" s="201"/>
      <c r="G110" s="43">
        <v>1551.1</v>
      </c>
      <c r="H110" s="45" t="e">
        <f>E110/C110*100</f>
        <v>#DIV/0!</v>
      </c>
      <c r="I110" s="44">
        <f t="shared" ref="I110:I166" si="9">E110-C110</f>
        <v>0</v>
      </c>
    </row>
    <row r="111" spans="1:9" ht="25.5" customHeight="1" x14ac:dyDescent="0.2">
      <c r="A111" s="68" t="s">
        <v>185</v>
      </c>
      <c r="B111" s="203" t="s">
        <v>192</v>
      </c>
      <c r="C111" s="43"/>
      <c r="D111" s="43"/>
      <c r="E111" s="44"/>
      <c r="F111" s="201"/>
      <c r="G111" s="43"/>
      <c r="H111" s="45">
        <v>0</v>
      </c>
      <c r="I111" s="44">
        <f t="shared" si="9"/>
        <v>0</v>
      </c>
    </row>
    <row r="112" spans="1:9" ht="24" customHeight="1" x14ac:dyDescent="0.2">
      <c r="A112" s="112" t="s">
        <v>193</v>
      </c>
      <c r="B112" s="204" t="s">
        <v>194</v>
      </c>
      <c r="C112" s="43"/>
      <c r="D112" s="43"/>
      <c r="E112" s="44"/>
      <c r="F112" s="201"/>
      <c r="G112" s="43"/>
      <c r="H112" s="45">
        <v>0</v>
      </c>
      <c r="I112" s="44">
        <f t="shared" si="9"/>
        <v>0</v>
      </c>
    </row>
    <row r="113" spans="1:9" ht="14.25" customHeight="1" thickBot="1" x14ac:dyDescent="0.25">
      <c r="A113" s="64" t="s">
        <v>193</v>
      </c>
      <c r="B113" s="205" t="s">
        <v>195</v>
      </c>
      <c r="C113" s="80"/>
      <c r="D113" s="80"/>
      <c r="E113" s="81"/>
      <c r="F113" s="206"/>
      <c r="G113" s="80"/>
      <c r="H113" s="75">
        <v>0</v>
      </c>
      <c r="I113" s="81">
        <f t="shared" si="9"/>
        <v>0</v>
      </c>
    </row>
    <row r="114" spans="1:9" ht="11.25" customHeight="1" thickBot="1" x14ac:dyDescent="0.25">
      <c r="A114" s="57" t="s">
        <v>196</v>
      </c>
      <c r="B114" s="207" t="s">
        <v>197</v>
      </c>
      <c r="C114" s="175">
        <f>C115+C132+C134+C135+C136+C137+C138+C139+C142+C133+C140</f>
        <v>175075.29999999996</v>
      </c>
      <c r="D114" s="175">
        <f>D115+D132+D134+D135+D136+D137+D138+D139+D142+D133+D140</f>
        <v>176210.89999999997</v>
      </c>
      <c r="E114" s="176">
        <f>E115+E132+E134+E135+E136+E137+E138+E139+E142+E133+E140</f>
        <v>75266.981239999994</v>
      </c>
      <c r="F114" s="176" t="e">
        <f>F115+F132+F134+F135+F136+F137+F138+F139+F142+F133+#REF!</f>
        <v>#REF!</v>
      </c>
      <c r="G114" s="175">
        <f>G115+G132+G134+G135+G136+G137+G138+G139+G142+G133+G141+G140</f>
        <v>76887.063979999992</v>
      </c>
      <c r="H114" s="177">
        <f>E114/C114*100</f>
        <v>42.991205064335183</v>
      </c>
      <c r="I114" s="178">
        <f t="shared" si="9"/>
        <v>-99808.318759999966</v>
      </c>
    </row>
    <row r="115" spans="1:9" ht="11.25" customHeight="1" thickBot="1" x14ac:dyDescent="0.25">
      <c r="A115" s="57" t="s">
        <v>198</v>
      </c>
      <c r="B115" s="208" t="s">
        <v>199</v>
      </c>
      <c r="C115" s="54">
        <f>C118+C119+C124+C127+C126+C117+C116+C125+C120+C128+C129+C122+C123+C130+C131</f>
        <v>132062.79999999996</v>
      </c>
      <c r="D115" s="54">
        <f>D118+D119+D124+D127+D126+D117+D116+D125+D120+D128+D129+D122+D123+D130+D131</f>
        <v>133198.39999999997</v>
      </c>
      <c r="E115" s="186">
        <f>E118+E119+E124+E127+E126+E117+E116+E125+E120+E128+E129+E122+E123+E130+E131</f>
        <v>59072.398999999998</v>
      </c>
      <c r="F115" s="186">
        <f>F118+F119+F124+F127+F126+F117+F116+F125+F120+F128+F129+F122+F123+F130</f>
        <v>0</v>
      </c>
      <c r="G115" s="54">
        <f>G118+G119+G124+G127+G126+G117+G116+G125+G120+G128+G129+G122+G123+G130+G131</f>
        <v>58104.662799999998</v>
      </c>
      <c r="H115" s="188">
        <f>E115/C115*100</f>
        <v>44.73053653261934</v>
      </c>
      <c r="I115" s="189">
        <f t="shared" si="9"/>
        <v>-72990.400999999954</v>
      </c>
    </row>
    <row r="116" spans="1:9" ht="25.5" customHeight="1" x14ac:dyDescent="0.2">
      <c r="A116" s="110" t="s">
        <v>200</v>
      </c>
      <c r="B116" s="209" t="s">
        <v>201</v>
      </c>
      <c r="C116" s="210">
        <v>1442</v>
      </c>
      <c r="D116" s="210">
        <v>1442</v>
      </c>
      <c r="E116" s="39"/>
      <c r="F116" s="211"/>
      <c r="G116" s="38">
        <v>1267.875</v>
      </c>
      <c r="H116" s="40">
        <f>E116/C116*100</f>
        <v>0</v>
      </c>
      <c r="I116" s="39">
        <f t="shared" si="9"/>
        <v>-1442</v>
      </c>
    </row>
    <row r="117" spans="1:9" ht="11.25" customHeight="1" x14ac:dyDescent="0.2">
      <c r="A117" s="145" t="s">
        <v>200</v>
      </c>
      <c r="B117" s="166" t="s">
        <v>202</v>
      </c>
      <c r="C117" s="212">
        <v>18.2</v>
      </c>
      <c r="D117" s="212">
        <v>18.2</v>
      </c>
      <c r="E117" s="44"/>
      <c r="F117" s="201"/>
      <c r="G117" s="43"/>
      <c r="H117" s="45">
        <f>E117/C117*100</f>
        <v>0</v>
      </c>
      <c r="I117" s="44">
        <f t="shared" si="9"/>
        <v>-18.2</v>
      </c>
    </row>
    <row r="118" spans="1:9" ht="11.25" customHeight="1" x14ac:dyDescent="0.2">
      <c r="A118" s="145" t="s">
        <v>200</v>
      </c>
      <c r="B118" s="166" t="s">
        <v>203</v>
      </c>
      <c r="C118" s="212"/>
      <c r="D118" s="212"/>
      <c r="E118" s="44"/>
      <c r="F118" s="45"/>
      <c r="G118" s="43"/>
      <c r="H118" s="45">
        <v>0</v>
      </c>
      <c r="I118" s="44">
        <f t="shared" si="9"/>
        <v>0</v>
      </c>
    </row>
    <row r="119" spans="1:9" ht="11.25" customHeight="1" x14ac:dyDescent="0.2">
      <c r="A119" s="145" t="s">
        <v>200</v>
      </c>
      <c r="B119" s="79" t="s">
        <v>204</v>
      </c>
      <c r="C119" s="196">
        <v>95816.9</v>
      </c>
      <c r="D119" s="196">
        <v>95816.9</v>
      </c>
      <c r="E119" s="44">
        <v>46996</v>
      </c>
      <c r="F119" s="69"/>
      <c r="G119" s="43">
        <v>44047</v>
      </c>
      <c r="H119" s="45">
        <f>E119/C119*100</f>
        <v>49.047714964687863</v>
      </c>
      <c r="I119" s="44">
        <f t="shared" si="9"/>
        <v>-48820.899999999994</v>
      </c>
    </row>
    <row r="120" spans="1:9" ht="11.25" customHeight="1" x14ac:dyDescent="0.2">
      <c r="A120" s="145" t="s">
        <v>200</v>
      </c>
      <c r="B120" s="79" t="s">
        <v>205</v>
      </c>
      <c r="C120" s="196">
        <v>15571.9</v>
      </c>
      <c r="D120" s="196">
        <v>15571.9</v>
      </c>
      <c r="E120" s="44">
        <v>7195</v>
      </c>
      <c r="F120" s="69"/>
      <c r="G120" s="43">
        <v>7127</v>
      </c>
      <c r="H120" s="45">
        <f>E120/C120*100</f>
        <v>46.20502315067526</v>
      </c>
      <c r="I120" s="44">
        <f t="shared" si="9"/>
        <v>-8376.9</v>
      </c>
    </row>
    <row r="121" spans="1:9" ht="1.5" hidden="1" customHeight="1" x14ac:dyDescent="0.2">
      <c r="B121" s="92"/>
      <c r="C121" s="213"/>
      <c r="D121" s="213"/>
      <c r="E121" s="44"/>
      <c r="F121" s="69"/>
      <c r="G121" s="213"/>
      <c r="H121" s="45" t="e">
        <f>E121/C121*100</f>
        <v>#DIV/0!</v>
      </c>
      <c r="I121" s="44">
        <f t="shared" si="9"/>
        <v>0</v>
      </c>
    </row>
    <row r="122" spans="1:9" ht="12" customHeight="1" x14ac:dyDescent="0.2">
      <c r="A122" s="145" t="s">
        <v>200</v>
      </c>
      <c r="B122" s="79" t="s">
        <v>206</v>
      </c>
      <c r="C122" s="196">
        <v>543.20000000000005</v>
      </c>
      <c r="D122" s="196">
        <v>543.20000000000005</v>
      </c>
      <c r="E122" s="44"/>
      <c r="F122" s="69"/>
      <c r="G122" s="43">
        <v>151.19999999999999</v>
      </c>
      <c r="H122" s="45">
        <f>E122/C122*100</f>
        <v>0</v>
      </c>
      <c r="I122" s="44">
        <f t="shared" si="9"/>
        <v>-543.20000000000005</v>
      </c>
    </row>
    <row r="123" spans="1:9" ht="9.75" customHeight="1" x14ac:dyDescent="0.2">
      <c r="A123" s="145" t="s">
        <v>200</v>
      </c>
      <c r="B123" s="166" t="s">
        <v>207</v>
      </c>
      <c r="C123" s="196">
        <v>150.5</v>
      </c>
      <c r="D123" s="196">
        <v>150.5</v>
      </c>
      <c r="E123" s="44"/>
      <c r="F123" s="69"/>
      <c r="G123" s="43"/>
      <c r="H123" s="45">
        <f>E123/C123*100</f>
        <v>0</v>
      </c>
      <c r="I123" s="44">
        <f t="shared" si="9"/>
        <v>-150.5</v>
      </c>
    </row>
    <row r="124" spans="1:9" ht="11.25" customHeight="1" x14ac:dyDescent="0.2">
      <c r="A124" s="145" t="s">
        <v>200</v>
      </c>
      <c r="B124" s="79" t="s">
        <v>208</v>
      </c>
      <c r="C124" s="196"/>
      <c r="D124" s="196"/>
      <c r="E124" s="44"/>
      <c r="F124" s="69"/>
      <c r="G124" s="198"/>
      <c r="H124" s="45">
        <v>0</v>
      </c>
      <c r="I124" s="44">
        <f t="shared" si="9"/>
        <v>0</v>
      </c>
    </row>
    <row r="125" spans="1:9" ht="11.25" customHeight="1" x14ac:dyDescent="0.2">
      <c r="A125" s="145" t="s">
        <v>200</v>
      </c>
      <c r="B125" s="79" t="s">
        <v>209</v>
      </c>
      <c r="C125" s="196"/>
      <c r="D125" s="196"/>
      <c r="E125" s="44"/>
      <c r="F125" s="69"/>
      <c r="G125" s="198"/>
      <c r="H125" s="45">
        <v>0</v>
      </c>
      <c r="I125" s="44">
        <f t="shared" si="9"/>
        <v>0</v>
      </c>
    </row>
    <row r="126" spans="1:9" ht="11.25" customHeight="1" x14ac:dyDescent="0.2">
      <c r="A126" s="145" t="s">
        <v>200</v>
      </c>
      <c r="B126" s="79" t="s">
        <v>210</v>
      </c>
      <c r="C126" s="196"/>
      <c r="D126" s="196"/>
      <c r="E126" s="44"/>
      <c r="F126" s="69"/>
      <c r="G126" s="43"/>
      <c r="H126" s="45" t="e">
        <f>E126/C126*100</f>
        <v>#DIV/0!</v>
      </c>
      <c r="I126" s="44">
        <f t="shared" si="9"/>
        <v>0</v>
      </c>
    </row>
    <row r="127" spans="1:9" ht="11.25" customHeight="1" x14ac:dyDescent="0.2">
      <c r="A127" s="145" t="s">
        <v>200</v>
      </c>
      <c r="B127" s="79" t="s">
        <v>211</v>
      </c>
      <c r="C127" s="196"/>
      <c r="D127" s="196"/>
      <c r="E127" s="44"/>
      <c r="F127" s="69"/>
      <c r="G127" s="198"/>
      <c r="H127" s="45">
        <v>0</v>
      </c>
      <c r="I127" s="44">
        <f t="shared" si="9"/>
        <v>0</v>
      </c>
    </row>
    <row r="128" spans="1:9" ht="27" customHeight="1" x14ac:dyDescent="0.2">
      <c r="A128" s="110" t="s">
        <v>200</v>
      </c>
      <c r="B128" s="166" t="s">
        <v>212</v>
      </c>
      <c r="C128" s="196"/>
      <c r="D128" s="196"/>
      <c r="E128" s="44"/>
      <c r="F128" s="69"/>
      <c r="G128" s="198"/>
      <c r="H128" s="45">
        <v>0</v>
      </c>
      <c r="I128" s="44">
        <f t="shared" si="9"/>
        <v>0</v>
      </c>
    </row>
    <row r="129" spans="1:9" ht="36.75" customHeight="1" x14ac:dyDescent="0.2">
      <c r="A129" s="110" t="s">
        <v>200</v>
      </c>
      <c r="B129" s="166" t="s">
        <v>213</v>
      </c>
      <c r="C129" s="196">
        <v>2601.4</v>
      </c>
      <c r="D129" s="196">
        <v>2601.4</v>
      </c>
      <c r="E129" s="44"/>
      <c r="F129" s="45"/>
      <c r="G129" s="198"/>
      <c r="H129" s="45">
        <v>0</v>
      </c>
      <c r="I129" s="44">
        <f t="shared" si="9"/>
        <v>-2601.4</v>
      </c>
    </row>
    <row r="130" spans="1:9" ht="13.5" customHeight="1" x14ac:dyDescent="0.2">
      <c r="A130" s="145" t="s">
        <v>200</v>
      </c>
      <c r="B130" s="79" t="s">
        <v>214</v>
      </c>
      <c r="C130" s="196">
        <v>12629.4</v>
      </c>
      <c r="D130" s="196">
        <v>12629.4</v>
      </c>
      <c r="E130" s="44">
        <v>4881.3990000000003</v>
      </c>
      <c r="F130" s="45"/>
      <c r="G130" s="43">
        <v>5072.0680000000002</v>
      </c>
      <c r="H130" s="45">
        <f t="shared" ref="H130:H135" si="10">E130/C130*100</f>
        <v>38.651076060620461</v>
      </c>
      <c r="I130" s="44">
        <f t="shared" si="9"/>
        <v>-7748.0009999999993</v>
      </c>
    </row>
    <row r="131" spans="1:9" ht="38.25" customHeight="1" x14ac:dyDescent="0.2">
      <c r="A131" s="112" t="s">
        <v>200</v>
      </c>
      <c r="B131" s="166" t="s">
        <v>215</v>
      </c>
      <c r="C131" s="66">
        <v>3289.3</v>
      </c>
      <c r="D131" s="66">
        <v>4424.8999999999996</v>
      </c>
      <c r="E131" s="44"/>
      <c r="F131" s="45"/>
      <c r="G131" s="43">
        <v>439.51979999999998</v>
      </c>
      <c r="H131" s="45">
        <f t="shared" si="10"/>
        <v>0</v>
      </c>
      <c r="I131" s="44">
        <f t="shared" si="9"/>
        <v>-3289.3</v>
      </c>
    </row>
    <row r="132" spans="1:9" ht="12.75" customHeight="1" x14ac:dyDescent="0.2">
      <c r="A132" s="92" t="s">
        <v>216</v>
      </c>
      <c r="B132" s="166" t="s">
        <v>217</v>
      </c>
      <c r="C132" s="196">
        <v>1453.2</v>
      </c>
      <c r="D132" s="196">
        <v>1453.2</v>
      </c>
      <c r="E132" s="44">
        <v>380</v>
      </c>
      <c r="F132" s="45"/>
      <c r="G132" s="43">
        <v>300</v>
      </c>
      <c r="H132" s="45">
        <f t="shared" si="10"/>
        <v>26.149187998898981</v>
      </c>
      <c r="I132" s="44">
        <f t="shared" si="9"/>
        <v>-1073.2</v>
      </c>
    </row>
    <row r="133" spans="1:9" ht="24" customHeight="1" x14ac:dyDescent="0.2">
      <c r="A133" s="112" t="s">
        <v>218</v>
      </c>
      <c r="B133" s="166" t="s">
        <v>219</v>
      </c>
      <c r="C133" s="66">
        <v>1252.8</v>
      </c>
      <c r="D133" s="66">
        <v>1252.8</v>
      </c>
      <c r="E133" s="44"/>
      <c r="F133" s="45"/>
      <c r="G133" s="43"/>
      <c r="H133" s="45">
        <f t="shared" si="10"/>
        <v>0</v>
      </c>
      <c r="I133" s="44">
        <f t="shared" si="9"/>
        <v>-1252.8</v>
      </c>
    </row>
    <row r="134" spans="1:9" ht="11.25" customHeight="1" x14ac:dyDescent="0.2">
      <c r="A134" s="92" t="s">
        <v>220</v>
      </c>
      <c r="B134" s="79" t="s">
        <v>221</v>
      </c>
      <c r="C134" s="196">
        <v>1528.9</v>
      </c>
      <c r="D134" s="196">
        <v>1528.9</v>
      </c>
      <c r="E134" s="44">
        <v>764.45</v>
      </c>
      <c r="F134" s="69"/>
      <c r="G134" s="43">
        <v>631.65</v>
      </c>
      <c r="H134" s="45">
        <f t="shared" si="10"/>
        <v>50</v>
      </c>
      <c r="I134" s="44">
        <f t="shared" si="9"/>
        <v>-764.45</v>
      </c>
    </row>
    <row r="135" spans="1:9" ht="24" customHeight="1" x14ac:dyDescent="0.2">
      <c r="A135" s="112" t="s">
        <v>222</v>
      </c>
      <c r="B135" s="166" t="s">
        <v>223</v>
      </c>
      <c r="C135" s="212">
        <v>442.2</v>
      </c>
      <c r="D135" s="212">
        <v>442.2</v>
      </c>
      <c r="E135" s="44">
        <v>39.374639999999999</v>
      </c>
      <c r="F135" s="69"/>
      <c r="G135" s="43">
        <v>37.605759999999997</v>
      </c>
      <c r="H135" s="45">
        <f t="shared" si="10"/>
        <v>8.9042605156038004</v>
      </c>
      <c r="I135" s="44">
        <f t="shared" si="9"/>
        <v>-402.82535999999999</v>
      </c>
    </row>
    <row r="136" spans="1:9" ht="23.25" customHeight="1" x14ac:dyDescent="0.2">
      <c r="A136" s="112" t="s">
        <v>224</v>
      </c>
      <c r="B136" s="214" t="s">
        <v>225</v>
      </c>
      <c r="C136" s="212"/>
      <c r="D136" s="212"/>
      <c r="E136" s="44"/>
      <c r="F136" s="69"/>
      <c r="G136" s="43"/>
      <c r="H136" s="45">
        <v>0</v>
      </c>
      <c r="I136" s="44">
        <f t="shared" si="9"/>
        <v>0</v>
      </c>
    </row>
    <row r="137" spans="1:9" ht="24.75" customHeight="1" x14ac:dyDescent="0.2">
      <c r="A137" s="112" t="s">
        <v>226</v>
      </c>
      <c r="B137" s="215" t="s">
        <v>227</v>
      </c>
      <c r="C137" s="212"/>
      <c r="D137" s="212"/>
      <c r="E137" s="44"/>
      <c r="F137" s="69"/>
      <c r="G137" s="43"/>
      <c r="H137" s="45">
        <v>0</v>
      </c>
      <c r="I137" s="44">
        <f t="shared" si="9"/>
        <v>0</v>
      </c>
    </row>
    <row r="138" spans="1:9" ht="14.25" customHeight="1" x14ac:dyDescent="0.2">
      <c r="A138" s="92" t="s">
        <v>228</v>
      </c>
      <c r="B138" s="166" t="s">
        <v>229</v>
      </c>
      <c r="C138" s="212">
        <v>814.6</v>
      </c>
      <c r="D138" s="212">
        <v>814.6</v>
      </c>
      <c r="E138" s="44">
        <v>301.79273999999998</v>
      </c>
      <c r="F138" s="69"/>
      <c r="G138" s="43">
        <v>298.2</v>
      </c>
      <c r="H138" s="45">
        <f>E138/C138*100</f>
        <v>37.047967100417381</v>
      </c>
      <c r="I138" s="44">
        <f t="shared" si="9"/>
        <v>-512.80726000000004</v>
      </c>
    </row>
    <row r="139" spans="1:9" ht="11.25" customHeight="1" x14ac:dyDescent="0.2">
      <c r="A139" s="92" t="s">
        <v>230</v>
      </c>
      <c r="B139" s="79" t="s">
        <v>231</v>
      </c>
      <c r="C139" s="196">
        <v>1233.8</v>
      </c>
      <c r="D139" s="196">
        <v>1233.8</v>
      </c>
      <c r="E139" s="44">
        <v>506.96485999999999</v>
      </c>
      <c r="F139" s="69"/>
      <c r="G139" s="43">
        <v>478.38474000000002</v>
      </c>
      <c r="H139" s="45">
        <f>E139/C139*100</f>
        <v>41.089711460528449</v>
      </c>
      <c r="I139" s="44">
        <f t="shared" si="9"/>
        <v>-726.83513999999991</v>
      </c>
    </row>
    <row r="140" spans="1:9" ht="24.75" customHeight="1" x14ac:dyDescent="0.2">
      <c r="A140" s="112" t="s">
        <v>232</v>
      </c>
      <c r="B140" s="166" t="s">
        <v>233</v>
      </c>
      <c r="C140" s="212"/>
      <c r="D140" s="212"/>
      <c r="E140" s="44"/>
      <c r="F140" s="69"/>
      <c r="G140" s="43">
        <v>63.560679999999998</v>
      </c>
      <c r="H140" s="45" t="e">
        <f>E140/C140*100</f>
        <v>#DIV/0!</v>
      </c>
      <c r="I140" s="44">
        <f t="shared" si="9"/>
        <v>0</v>
      </c>
    </row>
    <row r="141" spans="1:9" ht="12.75" thickBot="1" x14ac:dyDescent="0.25">
      <c r="A141" s="64"/>
      <c r="B141" s="205" t="s">
        <v>234</v>
      </c>
      <c r="C141" s="216"/>
      <c r="D141" s="216"/>
      <c r="E141" s="81"/>
      <c r="F141" s="82"/>
      <c r="G141" s="80"/>
      <c r="H141" s="75">
        <v>0</v>
      </c>
      <c r="I141" s="81">
        <f t="shared" si="9"/>
        <v>0</v>
      </c>
    </row>
    <row r="142" spans="1:9" ht="11.25" customHeight="1" thickBot="1" x14ac:dyDescent="0.25">
      <c r="A142" s="57" t="s">
        <v>235</v>
      </c>
      <c r="B142" s="200" t="s">
        <v>236</v>
      </c>
      <c r="C142" s="135">
        <f>C143</f>
        <v>36287</v>
      </c>
      <c r="D142" s="135">
        <f>D143</f>
        <v>36287</v>
      </c>
      <c r="E142" s="136">
        <f>E143</f>
        <v>14202</v>
      </c>
      <c r="F142" s="136">
        <f>F143</f>
        <v>0</v>
      </c>
      <c r="G142" s="135">
        <f>G143</f>
        <v>16973</v>
      </c>
      <c r="H142" s="150">
        <f>E142/C142*100</f>
        <v>39.137983299804333</v>
      </c>
      <c r="I142" s="59">
        <f t="shared" si="9"/>
        <v>-22085</v>
      </c>
    </row>
    <row r="143" spans="1:9" ht="11.25" customHeight="1" thickBot="1" x14ac:dyDescent="0.25">
      <c r="A143" s="138" t="s">
        <v>237</v>
      </c>
      <c r="B143" s="217" t="s">
        <v>238</v>
      </c>
      <c r="C143" s="139">
        <v>36287</v>
      </c>
      <c r="D143" s="139">
        <v>36287</v>
      </c>
      <c r="E143" s="140">
        <v>14202</v>
      </c>
      <c r="F143" s="218"/>
      <c r="G143" s="139">
        <v>16973</v>
      </c>
      <c r="H143" s="143">
        <f>E143/C143*100</f>
        <v>39.137983299804333</v>
      </c>
      <c r="I143" s="140">
        <f t="shared" si="9"/>
        <v>-22085</v>
      </c>
    </row>
    <row r="144" spans="1:9" ht="11.25" customHeight="1" thickBot="1" x14ac:dyDescent="0.25">
      <c r="A144" s="57" t="s">
        <v>239</v>
      </c>
      <c r="B144" s="200" t="s">
        <v>240</v>
      </c>
      <c r="C144" s="135">
        <f>C155+C156+C146+C150+C148</f>
        <v>25378.177</v>
      </c>
      <c r="D144" s="135">
        <f>D155+D156+D146+D150+D148</f>
        <v>25376.991999999998</v>
      </c>
      <c r="E144" s="136">
        <f>E155+E156+E146+E150+E148+E147+E149+E153+E154+E151+E152</f>
        <v>9727.5364399999999</v>
      </c>
      <c r="F144" s="219">
        <f>F155+F156+F146+F150+F148+F147+F149+F153+F154</f>
        <v>0</v>
      </c>
      <c r="G144" s="135">
        <f>G145+G149+G151+G155+G156+G150+G153+G154+G152</f>
        <v>12453.987450000001</v>
      </c>
      <c r="H144" s="150">
        <f>E144/C144*100</f>
        <v>38.330319943784772</v>
      </c>
      <c r="I144" s="59">
        <f t="shared" si="9"/>
        <v>-15650.64056</v>
      </c>
    </row>
    <row r="145" spans="1:9" ht="11.25" customHeight="1" x14ac:dyDescent="0.2">
      <c r="A145" s="220" t="s">
        <v>241</v>
      </c>
      <c r="B145" s="221" t="s">
        <v>240</v>
      </c>
      <c r="C145" s="38"/>
      <c r="D145" s="38"/>
      <c r="E145" s="39">
        <f>E146+E147+E149</f>
        <v>0</v>
      </c>
      <c r="F145" s="40"/>
      <c r="G145" s="38">
        <f>G146+G147+G148</f>
        <v>0</v>
      </c>
      <c r="H145" s="40">
        <v>0</v>
      </c>
      <c r="I145" s="39">
        <f t="shared" si="9"/>
        <v>0</v>
      </c>
    </row>
    <row r="146" spans="1:9" ht="11.25" customHeight="1" x14ac:dyDescent="0.2">
      <c r="A146" s="145" t="s">
        <v>241</v>
      </c>
      <c r="B146" s="79" t="s">
        <v>242</v>
      </c>
      <c r="C146" s="196"/>
      <c r="D146" s="196"/>
      <c r="E146" s="44"/>
      <c r="F146" s="45"/>
      <c r="G146" s="43"/>
      <c r="H146" s="45">
        <v>0</v>
      </c>
      <c r="I146" s="44">
        <f t="shared" si="9"/>
        <v>0</v>
      </c>
    </row>
    <row r="147" spans="1:9" ht="11.25" customHeight="1" x14ac:dyDescent="0.2">
      <c r="A147" s="145" t="s">
        <v>241</v>
      </c>
      <c r="B147" s="79" t="s">
        <v>243</v>
      </c>
      <c r="C147" s="196"/>
      <c r="D147" s="196"/>
      <c r="E147" s="44"/>
      <c r="F147" s="45"/>
      <c r="G147" s="198"/>
      <c r="H147" s="45">
        <v>0</v>
      </c>
      <c r="I147" s="44">
        <f t="shared" si="9"/>
        <v>0</v>
      </c>
    </row>
    <row r="148" spans="1:9" ht="24" customHeight="1" x14ac:dyDescent="0.2">
      <c r="A148" s="110" t="s">
        <v>241</v>
      </c>
      <c r="B148" s="166" t="s">
        <v>244</v>
      </c>
      <c r="C148" s="196"/>
      <c r="D148" s="196"/>
      <c r="E148" s="44"/>
      <c r="F148" s="45"/>
      <c r="G148" s="43"/>
      <c r="H148" s="45">
        <v>0</v>
      </c>
      <c r="I148" s="44">
        <f t="shared" si="9"/>
        <v>0</v>
      </c>
    </row>
    <row r="149" spans="1:9" ht="11.25" customHeight="1" x14ac:dyDescent="0.2">
      <c r="A149" s="145" t="s">
        <v>245</v>
      </c>
      <c r="B149" s="79" t="s">
        <v>246</v>
      </c>
      <c r="C149" s="196"/>
      <c r="D149" s="196"/>
      <c r="E149" s="44"/>
      <c r="F149" s="45"/>
      <c r="G149" s="43"/>
      <c r="H149" s="45">
        <v>0</v>
      </c>
      <c r="I149" s="44">
        <f t="shared" si="9"/>
        <v>0</v>
      </c>
    </row>
    <row r="150" spans="1:9" ht="11.25" customHeight="1" x14ac:dyDescent="0.2">
      <c r="A150" s="92" t="s">
        <v>247</v>
      </c>
      <c r="B150" s="166" t="s">
        <v>248</v>
      </c>
      <c r="C150" s="212"/>
      <c r="D150" s="212"/>
      <c r="E150" s="44"/>
      <c r="F150" s="45"/>
      <c r="G150" s="198"/>
      <c r="H150" s="45">
        <v>0</v>
      </c>
      <c r="I150" s="44">
        <f t="shared" si="9"/>
        <v>0</v>
      </c>
    </row>
    <row r="151" spans="1:9" ht="10.5" customHeight="1" x14ac:dyDescent="0.2">
      <c r="A151" s="92" t="s">
        <v>249</v>
      </c>
      <c r="B151" s="166" t="s">
        <v>250</v>
      </c>
      <c r="C151" s="212"/>
      <c r="D151" s="212"/>
      <c r="E151" s="44"/>
      <c r="F151" s="45"/>
      <c r="G151" s="43"/>
      <c r="H151" s="45">
        <v>0</v>
      </c>
      <c r="I151" s="44">
        <f t="shared" si="9"/>
        <v>0</v>
      </c>
    </row>
    <row r="152" spans="1:9" ht="23.25" customHeight="1" x14ac:dyDescent="0.2">
      <c r="A152" s="68" t="s">
        <v>251</v>
      </c>
      <c r="B152" s="166" t="s">
        <v>252</v>
      </c>
      <c r="C152" s="212"/>
      <c r="D152" s="212"/>
      <c r="E152" s="44"/>
      <c r="F152" s="45"/>
      <c r="G152" s="43"/>
      <c r="H152" s="45">
        <v>0</v>
      </c>
      <c r="I152" s="44">
        <f t="shared" si="9"/>
        <v>0</v>
      </c>
    </row>
    <row r="153" spans="1:9" ht="11.25" customHeight="1" x14ac:dyDescent="0.2">
      <c r="A153" s="92" t="s">
        <v>253</v>
      </c>
      <c r="B153" s="166" t="s">
        <v>254</v>
      </c>
      <c r="C153" s="212"/>
      <c r="D153" s="212"/>
      <c r="E153" s="44"/>
      <c r="F153" s="45"/>
      <c r="G153" s="198"/>
      <c r="H153" s="45">
        <v>0</v>
      </c>
      <c r="I153" s="44">
        <f t="shared" si="9"/>
        <v>0</v>
      </c>
    </row>
    <row r="154" spans="1:9" ht="11.25" customHeight="1" thickBot="1" x14ac:dyDescent="0.25">
      <c r="A154" s="92" t="s">
        <v>255</v>
      </c>
      <c r="B154" s="192" t="s">
        <v>256</v>
      </c>
      <c r="C154" s="193"/>
      <c r="D154" s="193"/>
      <c r="E154" s="81"/>
      <c r="F154" s="75"/>
      <c r="G154" s="80"/>
      <c r="H154" s="75">
        <v>0</v>
      </c>
      <c r="I154" s="81">
        <f t="shared" si="9"/>
        <v>0</v>
      </c>
    </row>
    <row r="155" spans="1:9" ht="11.25" customHeight="1" thickBot="1" x14ac:dyDescent="0.25">
      <c r="A155" s="57" t="s">
        <v>257</v>
      </c>
      <c r="B155" s="222" t="s">
        <v>258</v>
      </c>
      <c r="C155" s="175">
        <v>25378.177</v>
      </c>
      <c r="D155" s="175">
        <v>25376.991999999998</v>
      </c>
      <c r="E155" s="176">
        <v>9727.5364399999999</v>
      </c>
      <c r="F155" s="177"/>
      <c r="G155" s="175">
        <v>12453.987450000001</v>
      </c>
      <c r="H155" s="177">
        <f>E155/C155*100</f>
        <v>38.330319943784772</v>
      </c>
      <c r="I155" s="178">
        <f t="shared" si="9"/>
        <v>-15650.64056</v>
      </c>
    </row>
    <row r="156" spans="1:9" ht="11.25" customHeight="1" thickBot="1" x14ac:dyDescent="0.25">
      <c r="A156" s="56" t="s">
        <v>259</v>
      </c>
      <c r="B156" s="223" t="s">
        <v>260</v>
      </c>
      <c r="C156" s="224">
        <f>C159+C157+C160</f>
        <v>0</v>
      </c>
      <c r="D156" s="224">
        <f>D159+D157+D160</f>
        <v>0</v>
      </c>
      <c r="E156" s="225">
        <f>E159+E157+E160+E158+E161</f>
        <v>0</v>
      </c>
      <c r="F156" s="226"/>
      <c r="G156" s="224">
        <f>G159+G157+G160+G158+G161</f>
        <v>0</v>
      </c>
      <c r="H156" s="188">
        <v>0</v>
      </c>
      <c r="I156" s="189">
        <f t="shared" si="9"/>
        <v>0</v>
      </c>
    </row>
    <row r="157" spans="1:9" ht="22.5" customHeight="1" x14ac:dyDescent="0.2">
      <c r="A157" s="110" t="s">
        <v>261</v>
      </c>
      <c r="B157" s="209" t="s">
        <v>262</v>
      </c>
      <c r="C157" s="210"/>
      <c r="D157" s="210"/>
      <c r="E157" s="39"/>
      <c r="F157" s="227"/>
      <c r="G157" s="38"/>
      <c r="H157" s="40">
        <v>0</v>
      </c>
      <c r="I157" s="39">
        <f t="shared" si="9"/>
        <v>0</v>
      </c>
    </row>
    <row r="158" spans="1:9" ht="21.75" customHeight="1" x14ac:dyDescent="0.2">
      <c r="A158" s="110" t="s">
        <v>261</v>
      </c>
      <c r="B158" s="166" t="s">
        <v>263</v>
      </c>
      <c r="C158" s="212"/>
      <c r="D158" s="212"/>
      <c r="E158" s="44"/>
      <c r="F158" s="183"/>
      <c r="G158" s="43"/>
      <c r="H158" s="45">
        <v>0</v>
      </c>
      <c r="I158" s="44">
        <f t="shared" si="9"/>
        <v>0</v>
      </c>
    </row>
    <row r="159" spans="1:9" ht="11.25" customHeight="1" x14ac:dyDescent="0.2">
      <c r="A159" s="145" t="s">
        <v>261</v>
      </c>
      <c r="B159" s="79" t="s">
        <v>264</v>
      </c>
      <c r="C159" s="196"/>
      <c r="D159" s="196"/>
      <c r="E159" s="44"/>
      <c r="F159" s="45"/>
      <c r="G159" s="43"/>
      <c r="H159" s="45">
        <v>0</v>
      </c>
      <c r="I159" s="44">
        <f t="shared" si="9"/>
        <v>0</v>
      </c>
    </row>
    <row r="160" spans="1:9" ht="11.25" customHeight="1" x14ac:dyDescent="0.2">
      <c r="A160" s="145" t="s">
        <v>261</v>
      </c>
      <c r="B160" s="166" t="s">
        <v>265</v>
      </c>
      <c r="C160" s="196"/>
      <c r="D160" s="196"/>
      <c r="E160" s="44"/>
      <c r="F160" s="45"/>
      <c r="G160" s="43"/>
      <c r="H160" s="45">
        <v>0</v>
      </c>
      <c r="I160" s="44">
        <f t="shared" si="9"/>
        <v>0</v>
      </c>
    </row>
    <row r="161" spans="1:9" ht="11.25" customHeight="1" thickBot="1" x14ac:dyDescent="0.25">
      <c r="A161" s="36" t="s">
        <v>261</v>
      </c>
      <c r="B161" s="192" t="s">
        <v>266</v>
      </c>
      <c r="C161" s="199"/>
      <c r="D161" s="199"/>
      <c r="E161" s="81"/>
      <c r="F161" s="75"/>
      <c r="G161" s="80"/>
      <c r="H161" s="75">
        <v>0</v>
      </c>
      <c r="I161" s="81">
        <f t="shared" si="9"/>
        <v>0</v>
      </c>
    </row>
    <row r="162" spans="1:9" ht="11.25" customHeight="1" x14ac:dyDescent="0.2">
      <c r="A162" s="228" t="s">
        <v>267</v>
      </c>
      <c r="B162" s="207" t="s">
        <v>268</v>
      </c>
      <c r="C162" s="175"/>
      <c r="D162" s="175"/>
      <c r="E162" s="176"/>
      <c r="F162" s="229"/>
      <c r="G162" s="175">
        <v>2.5085000000000002</v>
      </c>
      <c r="H162" s="177">
        <v>0</v>
      </c>
      <c r="I162" s="178">
        <f t="shared" si="9"/>
        <v>0</v>
      </c>
    </row>
    <row r="163" spans="1:9" ht="11.25" customHeight="1" thickBot="1" x14ac:dyDescent="0.25">
      <c r="A163" s="230" t="s">
        <v>269</v>
      </c>
      <c r="B163" s="208" t="s">
        <v>270</v>
      </c>
      <c r="C163" s="54"/>
      <c r="D163" s="54"/>
      <c r="E163" s="186">
        <f>E164</f>
        <v>0</v>
      </c>
      <c r="F163" s="231"/>
      <c r="G163" s="54">
        <f>G164</f>
        <v>5.6741599999999996</v>
      </c>
      <c r="H163" s="188">
        <v>0</v>
      </c>
      <c r="I163" s="189">
        <f t="shared" si="9"/>
        <v>0</v>
      </c>
    </row>
    <row r="164" spans="1:9" ht="11.25" customHeight="1" thickBot="1" x14ac:dyDescent="0.25">
      <c r="A164" s="36" t="s">
        <v>271</v>
      </c>
      <c r="B164" s="217" t="s">
        <v>272</v>
      </c>
      <c r="C164" s="139"/>
      <c r="D164" s="139"/>
      <c r="E164" s="140"/>
      <c r="F164" s="143"/>
      <c r="G164" s="139">
        <v>5.6741599999999996</v>
      </c>
      <c r="H164" s="143">
        <v>0</v>
      </c>
      <c r="I164" s="140">
        <f t="shared" si="9"/>
        <v>0</v>
      </c>
    </row>
    <row r="165" spans="1:9" ht="11.25" customHeight="1" thickBot="1" x14ac:dyDescent="0.25">
      <c r="A165" s="228" t="s">
        <v>273</v>
      </c>
      <c r="B165" s="232" t="s">
        <v>274</v>
      </c>
      <c r="C165" s="233"/>
      <c r="D165" s="233"/>
      <c r="E165" s="234"/>
      <c r="F165" s="235"/>
      <c r="G165" s="233">
        <v>-1.2800000000000001E-3</v>
      </c>
      <c r="H165" s="236">
        <v>0</v>
      </c>
      <c r="I165" s="237">
        <f t="shared" si="9"/>
        <v>0</v>
      </c>
    </row>
    <row r="166" spans="1:9" ht="11.25" customHeight="1" thickBot="1" x14ac:dyDescent="0.25">
      <c r="A166" s="57"/>
      <c r="B166" s="194" t="s">
        <v>275</v>
      </c>
      <c r="C166" s="135">
        <f>C8+C88</f>
        <v>426270.853</v>
      </c>
      <c r="D166" s="135">
        <f>D8+D88</f>
        <v>438284.00202999992</v>
      </c>
      <c r="E166" s="136">
        <f>E88+E8</f>
        <v>205361.39140999998</v>
      </c>
      <c r="F166" s="136" t="e">
        <f>F88+F8</f>
        <v>#REF!</v>
      </c>
      <c r="G166" s="135">
        <f>G8+G88</f>
        <v>194013.40326999998</v>
      </c>
      <c r="H166" s="150">
        <f>E166/C166*100</f>
        <v>48.176268671599743</v>
      </c>
      <c r="I166" s="59">
        <f t="shared" si="9"/>
        <v>-220909.46159000002</v>
      </c>
    </row>
    <row r="167" spans="1:9" ht="11.25" customHeight="1" x14ac:dyDescent="0.2">
      <c r="A167" s="1"/>
      <c r="B167" s="9"/>
      <c r="C167" s="238"/>
      <c r="D167" s="238"/>
      <c r="F167" s="239"/>
      <c r="G167" s="240"/>
      <c r="H167" s="241"/>
      <c r="I167" s="242"/>
    </row>
    <row r="168" spans="1:9" ht="11.25" customHeight="1" x14ac:dyDescent="0.2">
      <c r="A168" s="31" t="s">
        <v>276</v>
      </c>
      <c r="B168" s="31"/>
      <c r="C168" s="243"/>
      <c r="D168" s="243"/>
      <c r="E168" s="244"/>
      <c r="F168" s="241"/>
      <c r="G168" s="245"/>
      <c r="H168" s="31"/>
    </row>
    <row r="169" spans="1:9" ht="11.25" customHeight="1" x14ac:dyDescent="0.2">
      <c r="A169" s="31" t="s">
        <v>277</v>
      </c>
      <c r="B169" s="35"/>
      <c r="C169" s="246"/>
      <c r="D169" s="246"/>
      <c r="E169" s="244" t="s">
        <v>278</v>
      </c>
      <c r="F169" s="247"/>
      <c r="G169" s="248"/>
      <c r="H169" s="31"/>
    </row>
    <row r="170" spans="1:9" ht="11.25" customHeight="1" x14ac:dyDescent="0.2">
      <c r="A170" s="31"/>
      <c r="B170" s="35"/>
      <c r="C170" s="246"/>
      <c r="D170" s="246"/>
      <c r="E170" s="244"/>
      <c r="F170" s="247"/>
      <c r="G170" s="248"/>
      <c r="H170" s="31"/>
    </row>
    <row r="171" spans="1:9" ht="11.25" customHeight="1" x14ac:dyDescent="0.2">
      <c r="A171" s="249" t="s">
        <v>279</v>
      </c>
      <c r="B171" s="31"/>
      <c r="C171" s="250"/>
      <c r="D171" s="250"/>
      <c r="E171" s="251"/>
      <c r="F171" s="17"/>
      <c r="G171" s="252"/>
    </row>
    <row r="172" spans="1:9" ht="11.25" customHeight="1" x14ac:dyDescent="0.2">
      <c r="A172" s="249" t="s">
        <v>280</v>
      </c>
      <c r="C172" s="250"/>
      <c r="D172" s="250"/>
      <c r="E172" s="251"/>
      <c r="F172" s="17"/>
      <c r="G172" s="253"/>
    </row>
    <row r="173" spans="1:9" ht="11.25" customHeight="1" x14ac:dyDescent="0.2">
      <c r="A173" s="1"/>
      <c r="F173" s="4"/>
    </row>
    <row r="174" spans="1:9" ht="11.25" customHeight="1" x14ac:dyDescent="0.2">
      <c r="A174" s="1"/>
    </row>
    <row r="175" spans="1:9" ht="11.25" customHeight="1" x14ac:dyDescent="0.2">
      <c r="A175" s="1"/>
    </row>
    <row r="176" spans="1:9" ht="11.25" customHeight="1" x14ac:dyDescent="0.2">
      <c r="A176" s="1"/>
    </row>
    <row r="177" spans="1:1" ht="11.25" customHeight="1" x14ac:dyDescent="0.2">
      <c r="A177" s="1"/>
    </row>
    <row r="178" spans="1:1" ht="11.25" customHeight="1" x14ac:dyDescent="0.2">
      <c r="A178" s="1"/>
    </row>
    <row r="179" spans="1:1" ht="11.25" customHeight="1" x14ac:dyDescent="0.2">
      <c r="A179" s="1"/>
    </row>
  </sheetData>
  <mergeCells count="70">
    <mergeCell ref="I77:I78"/>
    <mergeCell ref="A77:A78"/>
    <mergeCell ref="B77:B78"/>
    <mergeCell ref="C77:C78"/>
    <mergeCell ref="E77:E78"/>
    <mergeCell ref="G77:G78"/>
    <mergeCell ref="H77:H78"/>
    <mergeCell ref="C69:C70"/>
    <mergeCell ref="E69:E70"/>
    <mergeCell ref="G69:G70"/>
    <mergeCell ref="H69:H70"/>
    <mergeCell ref="I69:I70"/>
    <mergeCell ref="A73:A74"/>
    <mergeCell ref="B73:B74"/>
    <mergeCell ref="C73:C74"/>
    <mergeCell ref="H73:H74"/>
    <mergeCell ref="I73:I74"/>
    <mergeCell ref="H47:H48"/>
    <mergeCell ref="I47:I48"/>
    <mergeCell ref="A67:A68"/>
    <mergeCell ref="B67:B68"/>
    <mergeCell ref="C67:C68"/>
    <mergeCell ref="D67:D68"/>
    <mergeCell ref="E67:E68"/>
    <mergeCell ref="G67:G68"/>
    <mergeCell ref="H67:H68"/>
    <mergeCell ref="I67:I68"/>
    <mergeCell ref="A47:A48"/>
    <mergeCell ref="B47:B48"/>
    <mergeCell ref="C47:C48"/>
    <mergeCell ref="D47:D48"/>
    <mergeCell ref="E47:E48"/>
    <mergeCell ref="G47:G48"/>
    <mergeCell ref="H41:H42"/>
    <mergeCell ref="I41:I42"/>
    <mergeCell ref="A45:A46"/>
    <mergeCell ref="B45:B46"/>
    <mergeCell ref="C45:C46"/>
    <mergeCell ref="D45:D46"/>
    <mergeCell ref="E45:E46"/>
    <mergeCell ref="G45:G46"/>
    <mergeCell ref="H45:H46"/>
    <mergeCell ref="I45:I46"/>
    <mergeCell ref="A41:A42"/>
    <mergeCell ref="B41:B42"/>
    <mergeCell ref="C41:C42"/>
    <mergeCell ref="D41:D42"/>
    <mergeCell ref="E41:E42"/>
    <mergeCell ref="G41:G42"/>
    <mergeCell ref="I26:I27"/>
    <mergeCell ref="A37:A38"/>
    <mergeCell ref="B37:B38"/>
    <mergeCell ref="C37:C38"/>
    <mergeCell ref="D37:D38"/>
    <mergeCell ref="G37:G38"/>
    <mergeCell ref="H37:H38"/>
    <mergeCell ref="I37:I38"/>
    <mergeCell ref="A26:A27"/>
    <mergeCell ref="C26:C27"/>
    <mergeCell ref="D26:D27"/>
    <mergeCell ref="E26:E27"/>
    <mergeCell ref="G26:G27"/>
    <mergeCell ref="H26:H27"/>
    <mergeCell ref="H5:I5"/>
    <mergeCell ref="A20:A21"/>
    <mergeCell ref="C20:C21"/>
    <mergeCell ref="D20:D21"/>
    <mergeCell ref="E20:E21"/>
    <mergeCell ref="G20:G21"/>
    <mergeCell ref="I20:I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2019-06-13T06:47:00Z</dcterms:modified>
</cp:coreProperties>
</file>