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60" windowWidth="11340" windowHeight="4530" tabRatio="273" activeTab="4"/>
  </bookViews>
  <sheets>
    <sheet name="1 декабря" sheetId="1" r:id="rId1"/>
    <sheet name="2018" sheetId="2" r:id="rId2"/>
    <sheet name="1февраля" sheetId="3" r:id="rId3"/>
    <sheet name="1 марта" sheetId="4" r:id="rId4"/>
    <sheet name="1апреля" sheetId="5" r:id="rId5"/>
  </sheets>
  <definedNames>
    <definedName name="OLE_LINK1" localSheetId="3">'1 марта'!$A$31</definedName>
  </definedNames>
  <calcPr fullCalcOnLoad="1"/>
</workbook>
</file>

<file path=xl/sharedStrings.xml><?xml version="1.0" encoding="utf-8"?>
<sst xmlns="http://schemas.openxmlformats.org/spreadsheetml/2006/main" count="1613" uniqueCount="345">
  <si>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</si>
  <si>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</si>
  <si>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</si>
  <si>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</si>
  <si>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</si>
  <si>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</si>
  <si>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</si>
  <si>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</si>
  <si>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</si>
  <si>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</si>
  <si>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</si>
  <si>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</si>
  <si>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</si>
  <si>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</si>
  <si>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</si>
  <si>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</si>
  <si>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</si>
  <si>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</si>
  <si>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</si>
  <si>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</si>
  <si>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</si>
  <si>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</si>
  <si>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</si>
  <si>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</si>
  <si>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</si>
  <si>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</si>
  <si>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</si>
  <si>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</si>
  <si>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000 1 11 00000 00 0000 000</t>
  </si>
  <si>
    <t>000 1 11 05030 00 0000 120</t>
  </si>
  <si>
    <t>000 1 11 05035 05 0000 120</t>
  </si>
  <si>
    <t>000 1 12 00000 00 0000 000</t>
  </si>
  <si>
    <t>Платежи при пользовании природными ресурсами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</si>
  <si>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</si>
  <si>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</si>
  <si>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</si>
  <si>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</si>
  <si>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000 1 16 06000 01 3000 140</t>
  </si>
  <si>
    <t>000 1 16 25050 01 0000 140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</si>
  <si>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</si>
  <si>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</si>
  <si>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</si>
  <si>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</si>
  <si>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</si>
  <si>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</si>
  <si>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</si>
  <si>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</si>
  <si>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</si>
  <si>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</si>
  <si>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182 1 16 08000 01 3000 140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</si>
  <si>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</si>
  <si>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</si>
  <si>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</si>
  <si>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</si>
  <si>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</si>
  <si>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</si>
  <si>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</si>
  <si>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000 2 00 00000 00 0000 000</t>
  </si>
  <si>
    <t>Безвозмездные перечисления</t>
  </si>
  <si>
    <t>Дотации от других уровней бюджетной системы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</si>
  <si>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</si>
  <si>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</si>
  <si>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</si>
  <si>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Субсидии молодым семьям</t>
  </si>
  <si>
    <t>Адресные инвестиции</t>
  </si>
  <si>
    <t>Прочие субсидии</t>
  </si>
  <si>
    <t>Субсид.на проведение текущего ремонта дорожной сети</t>
  </si>
  <si>
    <t>Субвенции бюджетам суб.РФ и мун. образований</t>
  </si>
  <si>
    <t>000 2 02 03024 05 0000 151</t>
  </si>
  <si>
    <t xml:space="preserve">Созд.и орг. комиссии по делам несовершеннолетних </t>
  </si>
  <si>
    <t>Субвенц. на орг. вып по соц. найму</t>
  </si>
  <si>
    <t>Прочие субвенции</t>
  </si>
  <si>
    <t>Прочие субвенции, зачисл. в бюджеты мун. районов</t>
  </si>
  <si>
    <t>000 2 02 04000 00 0000 151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</si>
  <si>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</si>
  <si>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</si>
  <si>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</si>
  <si>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</si>
  <si>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</si>
  <si>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</si>
  <si>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</si>
  <si>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план</t>
  </si>
  <si>
    <t>Откл. от год. плана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</si>
  <si>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</si>
  <si>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</si>
  <si>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</si>
  <si>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Иные межбюджетные трансферты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</si>
  <si>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</si>
  <si>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</si>
  <si>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</si>
  <si>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</si>
  <si>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</si>
  <si>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</si>
  <si>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</si>
  <si>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</si>
  <si>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</si>
  <si>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</si>
  <si>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</si>
  <si>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</si>
  <si>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</si>
  <si>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первонач.</t>
  </si>
  <si>
    <t>000 1 16 33050 05 0000 140</t>
  </si>
  <si>
    <t>000 2 07 05000 05 0000 000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</si>
  <si>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</si>
  <si>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</si>
  <si>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</si>
  <si>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</si>
  <si>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000 1 16 03010 01 0000 140</t>
  </si>
  <si>
    <t>Субвенции на формирование торгового реестра</t>
  </si>
  <si>
    <t>000 1 16 35030 05 0000 140</t>
  </si>
  <si>
    <t>000 1 05 04000 02 0000 110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</si>
  <si>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</si>
  <si>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</si>
  <si>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</si>
  <si>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Платежи за негативное воздействие на окружающую среду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</si>
  <si>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</si>
  <si>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</si>
  <si>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</si>
  <si>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</si>
  <si>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</si>
  <si>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Акцизы по подакцизным товарам производимые на территории РФ</t>
  </si>
  <si>
    <t>000 1   03  02000  01 0000   110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</si>
  <si>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</si>
  <si>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</si>
  <si>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</si>
  <si>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Ден. взыскания (штрафы) за нарушение зак-ва РФ об адм-х правонарушениях,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</si>
  <si>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</si>
  <si>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</si>
  <si>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</si>
  <si>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</si>
  <si>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Субв.по ведению списка подлежащих обеспеч.жилыми помещ.детей-сирот и детей,оставшихся без попечения родителей</t>
  </si>
  <si>
    <t>МТ для компенсации доп.расходов,возникших в результате решений принятых органами власти другого уровня</t>
  </si>
  <si>
    <t>000 1 16 43000 10 0000 140</t>
  </si>
  <si>
    <t>Государственная пошлина по делам рассм. в судах общей юрисдикции</t>
  </si>
  <si>
    <t>Налог, взимаемый в связи с применением патентной системы налогообложения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</si>
  <si>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</si>
  <si>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1 1 11 05020 00 0000 120</t>
  </si>
  <si>
    <t>1 1 11 05025 05 0000 120</t>
  </si>
  <si>
    <t>1 1 12 01010 01 0000 120</t>
  </si>
  <si>
    <t>Денежные взыскания за нарушение законодательства о налогах и сборах</t>
  </si>
  <si>
    <t>Доходы бюджетов мун.районов от возврата субсидий и субвенций прошлых лет</t>
  </si>
  <si>
    <t>Субвенции для организации опеки и попечительства над несовершеннолетними</t>
  </si>
  <si>
    <t xml:space="preserve">Субвенции на госстандарт по общему образованию </t>
  </si>
  <si>
    <t>Субвенции на сельскохозяйственное производство</t>
  </si>
  <si>
    <t>Единый сельскохозяйственный налог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</si>
  <si>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</si>
  <si>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</si>
  <si>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</si>
  <si>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</si>
  <si>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</si>
  <si>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(2-17-99)</t>
  </si>
  <si>
    <t>Прочие межбюджетные трансферты</t>
  </si>
  <si>
    <t>На проведение кап.ремонта зданий учреждений культуры</t>
  </si>
  <si>
    <t>Субсидии на кап.ремонт обьектов ком. инфрастрктуры в рамках подпрогр."Модерниз.объектов ком.инфр. На 2014-2020гг"</t>
  </si>
  <si>
    <t xml:space="preserve">Средства резервного фонда </t>
  </si>
  <si>
    <t>Плата за выбросы загрязняющих веществ в водные объекты</t>
  </si>
  <si>
    <t>Социально-значимые мероприятия</t>
  </si>
  <si>
    <t>012 1 17 02020 05 0000 180</t>
  </si>
  <si>
    <t>МТ На уплату процентов по кредиту на газификацию</t>
  </si>
  <si>
    <t>МТ Содействие в создании условий для обеспеченияобразовательного процесса в мун.общеобраз.организациях</t>
  </si>
  <si>
    <t>Денежные взыскания за нарушение бюджетного законодательства</t>
  </si>
  <si>
    <t>000 2 02 04041 05 0000 151</t>
  </si>
  <si>
    <t>МТ на подключение общедоступных библиотек к сети интернет</t>
  </si>
  <si>
    <t>000 2 02 04061 05 0000 151</t>
  </si>
  <si>
    <t>МТ на завершение работ по созданию МФЦ</t>
  </si>
  <si>
    <t>000 2 02 04070 05 0000 151</t>
  </si>
  <si>
    <t>МТ на гос.поддержку(грант) комплексного развития учреждений культуры</t>
  </si>
  <si>
    <t>Субсидии на совершенствование организации питания учащихся в общеобразовательных организациях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</si>
  <si>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</si>
  <si>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Единая субвенция по содержанию детей в замещающих семьях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</si>
  <si>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</si>
  <si>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Начальник финансового отдела</t>
  </si>
  <si>
    <t>Н.А.Данилова</t>
  </si>
  <si>
    <t>Выплата компенсации части родительской платы</t>
  </si>
  <si>
    <t>000 2 02 04025 05 0000 151</t>
  </si>
  <si>
    <t>МТ на комплектование книжных фондов библиотек</t>
  </si>
  <si>
    <t>Субс.на соф.расх.по подгот.документов для внесения в гос.кадастр недвижимости</t>
  </si>
  <si>
    <t>000 1 16 180005 00 0000 140</t>
  </si>
  <si>
    <t>000 1 09 00000 00 1000 110</t>
  </si>
  <si>
    <t>Задолженность и перерасчеты по отмененным налогам и сборам</t>
  </si>
  <si>
    <t>МТ на повышение эффективности расходов</t>
  </si>
  <si>
    <t>на 1 января</t>
  </si>
  <si>
    <t>Единая субвенция на осуществление отдельных гос.полномочий</t>
  </si>
  <si>
    <r>
      <rPr>
        <sz val="9"/>
        <rFont val="Times New Roman"/>
        <family val="1"/>
      </rPr>
      <t xml:space="preserve">   СПРАВКА ОБ ИСПОЛНЕНИИ</t>
    </r>
    <r>
      <rPr>
        <b/>
        <sz val="9"/>
        <rFont val="Times New Roman"/>
        <family val="1"/>
      </rPr>
      <t xml:space="preserve"> РАЙОННОГО </t>
    </r>
    <r>
      <rPr>
        <sz val="9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</si>
  <si>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</si>
  <si>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</si>
  <si>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</si>
  <si>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</si>
  <si>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</si>
  <si>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>уточненный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</si>
  <si>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</si>
  <si>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</si>
  <si>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</si>
  <si>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проведение Всероссийской сельскохозяйственной переписи в 2016 году</t>
  </si>
  <si>
    <t>Субс.на создание в общеобраз.орг.,условий для занятия физ.культурой</t>
  </si>
  <si>
    <t>000 1 11 09045 05 0000 120</t>
  </si>
  <si>
    <t>000 1 11 09040 05 0000 120</t>
  </si>
  <si>
    <t>Прочие поступления от использования имущества</t>
  </si>
  <si>
    <t>000 1 05 01050 01 0000 110</t>
  </si>
  <si>
    <t>000 2 02 20077 05 0000 151</t>
  </si>
  <si>
    <t>000 2 02 20216 05 0000 151</t>
  </si>
  <si>
    <t>000 2 02 29999 05 0000 151</t>
  </si>
  <si>
    <t>Субсидии молодым семьям для отдельных категорий граждан</t>
  </si>
  <si>
    <t>000 2 02 15001 05 0000 151</t>
  </si>
  <si>
    <t>000 2 02 15002 05 0000 151</t>
  </si>
  <si>
    <t>000 2 02 15000 00 0000 151</t>
  </si>
  <si>
    <t>000 2 02 30024 05 0000 151</t>
  </si>
  <si>
    <t>000 2 02 30000 00 0000 151</t>
  </si>
  <si>
    <t>Субвенции на осуществление переданных полномочий</t>
  </si>
  <si>
    <t>000 2 02 30029 05 0000 151</t>
  </si>
  <si>
    <t>000 2 02 35082 05 0000 151</t>
  </si>
  <si>
    <t>000 2 02 35118 05 0000 151</t>
  </si>
  <si>
    <t>000 2 02 35260 05 0000 151</t>
  </si>
  <si>
    <t>Субвенции бюджетам муниципальных районов на повышение продуктивности в молочном скотоводстве</t>
  </si>
  <si>
    <t>000 2 02 35542 05 0000 151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</si>
  <si>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</si>
  <si>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</si>
  <si>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000 2 02 35930 05 0000 151</t>
  </si>
  <si>
    <t>000 2 02 39998 05 0000 151</t>
  </si>
  <si>
    <t>000 2 02 39999 00 0000 151</t>
  </si>
  <si>
    <t>000 2 02 39999 05 0000 151</t>
  </si>
  <si>
    <t>000 2 02 20051 05 0000 151</t>
  </si>
  <si>
    <t xml:space="preserve">000 2 02 25097 05 0000 151   </t>
  </si>
  <si>
    <r>
      <t xml:space="preserve">Субс.на создание в общеобраз.орг.,условий для занятия физ.культурой </t>
    </r>
    <r>
      <rPr>
        <b/>
        <i/>
        <sz val="9"/>
        <rFont val="Times New Roman"/>
        <family val="1"/>
      </rPr>
      <t>Ф</t>
    </r>
  </si>
  <si>
    <t>000 2 02 25027 05 0000 151</t>
  </si>
  <si>
    <t>Субсидии по программе "Доступная среда"</t>
  </si>
  <si>
    <t>Налог,взимаемый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</si>
  <si>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Минимальный налог(за налоговые периоды, истекшие до 1.01.16)</t>
  </si>
  <si>
    <t>на 1 апреля</t>
  </si>
  <si>
    <t>000 2 02 25519 05 0000 151</t>
  </si>
  <si>
    <t>Субсидии на поддержку отрасли культуры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</si>
  <si>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</si>
  <si>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000 2 02 29999 05 9000 151</t>
  </si>
  <si>
    <t>Субсидии на повышение заработной платы педагогических и культ.работников</t>
  </si>
  <si>
    <t>000 1 11 05013 05 0000 120</t>
  </si>
  <si>
    <t>Прочие доходы от компенсации затрат бюджетов муниципальных районов</t>
  </si>
  <si>
    <t>000 11302995050000130</t>
  </si>
  <si>
    <t>Государственная пошлина за выдачу и обмен паспорта гражданина Российской Федерации</t>
  </si>
  <si>
    <t>000 2 02 40014 05 0000 151</t>
  </si>
  <si>
    <t>000 1 08 06000 01 1000 110</t>
  </si>
  <si>
    <t>Государственная пошлина за совершение действий,связанных с приобретением гражданства РФ</t>
  </si>
  <si>
    <t>000 2 02 25467 05 0000 151</t>
  </si>
  <si>
    <t>Субсидии на обеспечение развития и укрепления МТБ домов культуры</t>
  </si>
  <si>
    <t>000 1 08 07000 01 0000 110</t>
  </si>
  <si>
    <t>1 1 12 01040 01 0000 120</t>
  </si>
  <si>
    <t>000 2 02 25555 05 0000 151</t>
  </si>
  <si>
    <t>Субс. бюджетам мун.районов на поддержку гос.программ субъектов РФ и мун.программ формир.современ.гор.среды</t>
  </si>
  <si>
    <t>000 1 08 07010 01 0000 110</t>
  </si>
  <si>
    <t>Государственная пошлина за гос.регистрацию юр.лица, физ.лиц в качестве ИП</t>
  </si>
  <si>
    <t>000 1 08 07020 01 0000 110</t>
  </si>
  <si>
    <t>Государственная пошлина на гос.регистрацию прав,ограничений прав на недвижимое имущество</t>
  </si>
  <si>
    <t>000 1 08 071000 01 0000 110</t>
  </si>
  <si>
    <t>000 1 08 07141 01 0000 110</t>
  </si>
  <si>
    <t>Государственная полина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</si>
  <si>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</si>
  <si>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000 2 02 25497 00 0000 151</t>
  </si>
  <si>
    <t>Субсидии бюджетам на реализацию мероприятий по обеспечению жильем молодых семей.</t>
  </si>
  <si>
    <t>000 2 02 351200 05 0000 151</t>
  </si>
  <si>
    <t>Субсидия на реал.мер. ОЦП "Развитие торговли в Орен. Обл." на 2014-2016 гг.  (ГСМ)</t>
  </si>
  <si>
    <t>000 1 14 000 00 0000 000</t>
  </si>
  <si>
    <t>000 1 14 02052 05 0000 410</t>
  </si>
  <si>
    <t>000 1 14 02052 05 0000 430</t>
  </si>
  <si>
    <t>000 1 14 06013 05 0000 430</t>
  </si>
  <si>
    <t xml:space="preserve">          на 1 декабря 2018 года</t>
  </si>
  <si>
    <t>на 1 декабря</t>
  </si>
  <si>
    <t>Исполнитель:  Е.М.Горяинова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</si>
  <si>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</si>
  <si>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</si>
  <si>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</si>
  <si>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</si>
  <si>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</si>
  <si>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</si>
  <si>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</si>
  <si>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Денежные взыскания за административные правонарушения в области налогов и сборов</t>
  </si>
  <si>
    <t>Денежные взыскания за нарушение законодательства о применении контрольно-кассовой техники</t>
  </si>
  <si>
    <t>Денежные взыскания за административные правонарушения в области государственного регулирования производства алкогольной продукции</t>
  </si>
  <si>
    <t>Денежные взыскания (штрафы) за нарушение законод-ва в области охраны окружающей среды</t>
  </si>
  <si>
    <t>Денежные взыскания (штрафы) за нарушение законод-ва в области обеспеч. сан-но- эпидем. благополуч. Человека</t>
  </si>
  <si>
    <t>Прочие поступления от денежных взысканий, зачисляемые в местные бюджеты</t>
  </si>
  <si>
    <t xml:space="preserve">          на 1 января 2019 года</t>
  </si>
  <si>
    <t>Денежные взыскания (штрафы) за нарушение законод-ва в области обеспеч. сан-но- эпидем. благополуч. человека</t>
  </si>
  <si>
    <t>000 1 05 03020 01 0000 110</t>
  </si>
  <si>
    <t>Единый сельскохозяйственный налог (за налоговые периоды, истекшие до 1.01.11 г.)</t>
  </si>
  <si>
    <t>000 2 02 15000 00 0000 150</t>
  </si>
  <si>
    <t>000 2 02 15001 05 0000 150</t>
  </si>
  <si>
    <t>000 2 02 15002 05 0000 150</t>
  </si>
  <si>
    <t>000 2 02 02000 00 0000 150</t>
  </si>
  <si>
    <t>000 2 02 20051 05 0000 150</t>
  </si>
  <si>
    <t>000 2 02 20077 05 0000 150</t>
  </si>
  <si>
    <t>000 2 02 25097 05 0000 150</t>
  </si>
  <si>
    <t xml:space="preserve">000 2 02 25097 05 0000 150 </t>
  </si>
  <si>
    <t>000 2 02 20216 05 0000 150</t>
  </si>
  <si>
    <t>000 2 02 25027 05 0000 150</t>
  </si>
  <si>
    <t>000 2 02 25519 05 0000 150</t>
  </si>
  <si>
    <t>000 2 02 25467 05 0000 150</t>
  </si>
  <si>
    <t>000 2 02 25497 00 0000 150</t>
  </si>
  <si>
    <t>000 2 02 25555 05 0000 150</t>
  </si>
  <si>
    <t>000 2 02 29999 05 0000 150</t>
  </si>
  <si>
    <t>000 2 02 29999 05 9000 150</t>
  </si>
  <si>
    <t>000 2 02 30000 00 0000 150</t>
  </si>
  <si>
    <t>000 2 02 03024 05 0000 150</t>
  </si>
  <si>
    <t>000 2 02 30024 05 0000 150</t>
  </si>
  <si>
    <t>000 2 02 30029 05 0000 150</t>
  </si>
  <si>
    <t>000 2 02 35082 05 0000 150</t>
  </si>
  <si>
    <t>000 2 02 35118 05 0000 150</t>
  </si>
  <si>
    <t>000 2 02 35260 05 0000 150</t>
  </si>
  <si>
    <t>000 2 02 35542 05 0000 150</t>
  </si>
  <si>
    <t>000 2 02 35543 05 0000 150</t>
  </si>
  <si>
    <t>000 2 02 35930 05 0000 150</t>
  </si>
  <si>
    <t>000 2 02 39998 05 0000 150</t>
  </si>
  <si>
    <t>000 2 02 351200 05 0000 150</t>
  </si>
  <si>
    <t>000 2 02 39999 00 0000 150</t>
  </si>
  <si>
    <t>000 2 02 39999 05 0000 150</t>
  </si>
  <si>
    <t>000 2 02 04000 00 0000 150</t>
  </si>
  <si>
    <t>000 2 02 04012 05 0000 150</t>
  </si>
  <si>
    <t>000 2 02 04041 05 0000 150</t>
  </si>
  <si>
    <t>000 2 02 04025 05 0000 150</t>
  </si>
  <si>
    <t>000 2 02 04052 05 0000 150</t>
  </si>
  <si>
    <t>000 2 02 04053 05 0000 150</t>
  </si>
  <si>
    <t>000 2 02 04061 05 0000 150</t>
  </si>
  <si>
    <t>000 2 02 04070 05 0000 150</t>
  </si>
  <si>
    <t>000 2 02 40014 05 0000 150</t>
  </si>
  <si>
    <t>000 2 02 04999 00 0000 150</t>
  </si>
  <si>
    <t>000 2 02 04999 05 0000 150</t>
  </si>
  <si>
    <t>012 218 05030 05 0000 150</t>
  </si>
  <si>
    <t xml:space="preserve">          на 1 февраля 2019 года</t>
  </si>
  <si>
    <t>первоначальный</t>
  </si>
  <si>
    <t>на 1 февраля</t>
  </si>
  <si>
    <t>на 1февраля</t>
  </si>
  <si>
    <t>Субсидия на организацию подвоза обучающихся в муниципальных общеобразовательных организациях</t>
  </si>
  <si>
    <r>
      <t xml:space="preserve">Субв.по ведению списка подлежащих обеспеч.жилыми помещ.детей-сирот и детей,оставшихся без попечения родителей </t>
    </r>
    <r>
      <rPr>
        <b/>
        <i/>
        <sz val="9"/>
        <rFont val="Times New Roman"/>
        <family val="1"/>
      </rPr>
      <t>Ф(R0820)</t>
    </r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</si>
  <si>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i/>
        <sz val="9"/>
        <rFont val="Times New Roman"/>
        <family val="1"/>
      </rPr>
      <t>(80500)</t>
    </r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</si>
  <si>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i/>
        <sz val="9"/>
        <rFont val="Times New Roman"/>
        <family val="1"/>
      </rPr>
      <t>(80510)</t>
    </r>
  </si>
  <si>
    <t>000 1 12 01010 01 0000 120</t>
  </si>
  <si>
    <t>Плата за выбросы загрязняющих веществ в атмосферный воздух стационарными объектами</t>
  </si>
  <si>
    <t xml:space="preserve">          на 1 марта 2019 года</t>
  </si>
  <si>
    <t>на 1 марта</t>
  </si>
  <si>
    <t>Уточненный</t>
  </si>
  <si>
    <t>Государственная пошлина за гос. регистрацию, а также за совершение прочих юр. значимых действий</t>
  </si>
  <si>
    <t>000 1 08 07140 01 0000 110</t>
  </si>
  <si>
    <t>000 1 16 08000 01 3000 140</t>
  </si>
  <si>
    <t>000 1 16 25000 00 0000 140</t>
  </si>
  <si>
    <t>Денежные взыскания(штрафы) за нарушение законод-ва РФ о недрах, охране и использовании животного мира</t>
  </si>
  <si>
    <t>Ден. взыскания (штрафы) за нарушение зак-ва РФ в сфере закупок</t>
  </si>
  <si>
    <t xml:space="preserve">          на 1 апреля 2019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</si>
</sst>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#,##0.0000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7.5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170" fontId="5" fillId="33" borderId="10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70" fontId="4" fillId="0" borderId="12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70" fontId="4" fillId="33" borderId="12" xfId="0" applyNumberFormat="1" applyFont="1" applyFill="1" applyBorder="1" applyAlignment="1">
      <alignment wrapText="1"/>
    </xf>
    <xf numFmtId="0" fontId="4" fillId="33" borderId="12" xfId="0" applyFont="1" applyFill="1" applyBorder="1" applyAlignment="1">
      <alignment/>
    </xf>
    <xf numFmtId="170" fontId="5" fillId="33" borderId="15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0" fontId="4" fillId="33" borderId="16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170" fontId="4" fillId="33" borderId="13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 horizontal="center"/>
    </xf>
    <xf numFmtId="170" fontId="5" fillId="33" borderId="13" xfId="0" applyNumberFormat="1" applyFont="1" applyFill="1" applyBorder="1" applyAlignment="1">
      <alignment horizontal="center"/>
    </xf>
    <xf numFmtId="170" fontId="5" fillId="33" borderId="14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170" fontId="5" fillId="33" borderId="17" xfId="0" applyNumberFormat="1" applyFont="1" applyFill="1" applyBorder="1" applyAlignment="1">
      <alignment/>
    </xf>
    <xf numFmtId="170" fontId="5" fillId="33" borderId="0" xfId="0" applyNumberFormat="1" applyFont="1" applyFill="1" applyBorder="1" applyAlignment="1">
      <alignment/>
    </xf>
    <xf numFmtId="170" fontId="5" fillId="33" borderId="0" xfId="0" applyNumberFormat="1" applyFont="1" applyFill="1" applyAlignment="1">
      <alignment/>
    </xf>
    <xf numFmtId="2" fontId="4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8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64" fontId="5" fillId="33" borderId="22" xfId="0" applyNumberFormat="1" applyFont="1" applyFill="1" applyBorder="1" applyAlignment="1">
      <alignment/>
    </xf>
    <xf numFmtId="170" fontId="5" fillId="33" borderId="23" xfId="0" applyNumberFormat="1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49" fontId="4" fillId="33" borderId="24" xfId="53" applyNumberFormat="1" applyFont="1" applyFill="1" applyBorder="1" applyAlignment="1">
      <alignment/>
      <protection/>
    </xf>
    <xf numFmtId="164" fontId="4" fillId="33" borderId="0" xfId="0" applyNumberFormat="1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4" fillId="33" borderId="18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164" fontId="5" fillId="33" borderId="26" xfId="0" applyNumberFormat="1" applyFont="1" applyFill="1" applyBorder="1" applyAlignment="1">
      <alignment/>
    </xf>
    <xf numFmtId="164" fontId="4" fillId="33" borderId="27" xfId="0" applyNumberFormat="1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8" fillId="33" borderId="0" xfId="0" applyFont="1" applyFill="1" applyAlignment="1">
      <alignment/>
    </xf>
    <xf numFmtId="0" fontId="4" fillId="33" borderId="29" xfId="0" applyFont="1" applyFill="1" applyBorder="1" applyAlignment="1">
      <alignment/>
    </xf>
    <xf numFmtId="164" fontId="6" fillId="33" borderId="26" xfId="0" applyNumberFormat="1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2" fontId="5" fillId="33" borderId="12" xfId="0" applyNumberFormat="1" applyFont="1" applyFill="1" applyBorder="1" applyAlignment="1">
      <alignment/>
    </xf>
    <xf numFmtId="164" fontId="4" fillId="33" borderId="12" xfId="0" applyNumberFormat="1" applyFont="1" applyFill="1" applyBorder="1" applyAlignment="1">
      <alignment/>
    </xf>
    <xf numFmtId="0" fontId="8" fillId="33" borderId="12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8" fillId="33" borderId="24" xfId="0" applyFont="1" applyFill="1" applyBorder="1" applyAlignment="1">
      <alignment wrapText="1"/>
    </xf>
    <xf numFmtId="0" fontId="8" fillId="33" borderId="24" xfId="0" applyFont="1" applyFill="1" applyBorder="1" applyAlignment="1">
      <alignment/>
    </xf>
    <xf numFmtId="0" fontId="9" fillId="33" borderId="24" xfId="0" applyFont="1" applyFill="1" applyBorder="1" applyAlignment="1">
      <alignment wrapText="1"/>
    </xf>
    <xf numFmtId="0" fontId="6" fillId="33" borderId="25" xfId="0" applyFont="1" applyFill="1" applyBorder="1" applyAlignment="1">
      <alignment horizontal="center"/>
    </xf>
    <xf numFmtId="0" fontId="4" fillId="33" borderId="31" xfId="0" applyFont="1" applyFill="1" applyBorder="1" applyAlignment="1">
      <alignment/>
    </xf>
    <xf numFmtId="170" fontId="5" fillId="33" borderId="32" xfId="0" applyNumberFormat="1" applyFont="1" applyFill="1" applyBorder="1" applyAlignment="1">
      <alignment/>
    </xf>
    <xf numFmtId="170" fontId="4" fillId="33" borderId="33" xfId="0" applyNumberFormat="1" applyFont="1" applyFill="1" applyBorder="1" applyAlignment="1">
      <alignment/>
    </xf>
    <xf numFmtId="170" fontId="4" fillId="33" borderId="34" xfId="0" applyNumberFormat="1" applyFont="1" applyFill="1" applyBorder="1" applyAlignment="1">
      <alignment/>
    </xf>
    <xf numFmtId="2" fontId="5" fillId="33" borderId="35" xfId="0" applyNumberFormat="1" applyFont="1" applyFill="1" applyBorder="1" applyAlignment="1">
      <alignment/>
    </xf>
    <xf numFmtId="170" fontId="5" fillId="33" borderId="36" xfId="0" applyNumberFormat="1" applyFont="1" applyFill="1" applyBorder="1" applyAlignment="1">
      <alignment/>
    </xf>
    <xf numFmtId="164" fontId="5" fillId="33" borderId="12" xfId="0" applyNumberFormat="1" applyFont="1" applyFill="1" applyBorder="1" applyAlignment="1">
      <alignment/>
    </xf>
    <xf numFmtId="170" fontId="5" fillId="33" borderId="12" xfId="0" applyNumberFormat="1" applyFont="1" applyFill="1" applyBorder="1" applyAlignment="1">
      <alignment/>
    </xf>
    <xf numFmtId="170" fontId="4" fillId="33" borderId="35" xfId="0" applyNumberFormat="1" applyFont="1" applyFill="1" applyBorder="1" applyAlignment="1">
      <alignment/>
    </xf>
    <xf numFmtId="170" fontId="4" fillId="33" borderId="37" xfId="0" applyNumberFormat="1" applyFont="1" applyFill="1" applyBorder="1" applyAlignment="1">
      <alignment/>
    </xf>
    <xf numFmtId="170" fontId="4" fillId="0" borderId="37" xfId="0" applyNumberFormat="1" applyFont="1" applyFill="1" applyBorder="1" applyAlignment="1">
      <alignment/>
    </xf>
    <xf numFmtId="164" fontId="8" fillId="33" borderId="12" xfId="0" applyNumberFormat="1" applyFont="1" applyFill="1" applyBorder="1" applyAlignment="1">
      <alignment/>
    </xf>
    <xf numFmtId="170" fontId="4" fillId="0" borderId="20" xfId="0" applyNumberFormat="1" applyFont="1" applyFill="1" applyBorder="1" applyAlignment="1">
      <alignment/>
    </xf>
    <xf numFmtId="170" fontId="8" fillId="33" borderId="12" xfId="0" applyNumberFormat="1" applyFont="1" applyFill="1" applyBorder="1" applyAlignment="1">
      <alignment/>
    </xf>
    <xf numFmtId="0" fontId="8" fillId="33" borderId="18" xfId="0" applyFont="1" applyFill="1" applyBorder="1" applyAlignment="1">
      <alignment/>
    </xf>
    <xf numFmtId="170" fontId="8" fillId="33" borderId="35" xfId="0" applyNumberFormat="1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170" fontId="5" fillId="0" borderId="14" xfId="0" applyNumberFormat="1" applyFont="1" applyFill="1" applyBorder="1" applyAlignment="1">
      <alignment horizontal="center"/>
    </xf>
    <xf numFmtId="170" fontId="5" fillId="0" borderId="17" xfId="0" applyNumberFormat="1" applyFont="1" applyFill="1" applyBorder="1" applyAlignment="1">
      <alignment/>
    </xf>
    <xf numFmtId="170" fontId="4" fillId="0" borderId="35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70" fontId="5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170" fontId="7" fillId="0" borderId="12" xfId="0" applyNumberFormat="1" applyFont="1" applyFill="1" applyBorder="1" applyAlignment="1">
      <alignment/>
    </xf>
    <xf numFmtId="170" fontId="7" fillId="0" borderId="35" xfId="0" applyNumberFormat="1" applyFont="1" applyFill="1" applyBorder="1" applyAlignment="1">
      <alignment/>
    </xf>
    <xf numFmtId="170" fontId="4" fillId="0" borderId="16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0" fontId="8" fillId="0" borderId="12" xfId="0" applyNumberFormat="1" applyFont="1" applyFill="1" applyBorder="1" applyAlignment="1">
      <alignment/>
    </xf>
    <xf numFmtId="170" fontId="8" fillId="0" borderId="35" xfId="0" applyNumberFormat="1" applyFont="1" applyFill="1" applyBorder="1" applyAlignment="1">
      <alignment/>
    </xf>
    <xf numFmtId="0" fontId="4" fillId="33" borderId="30" xfId="0" applyFont="1" applyFill="1" applyBorder="1" applyAlignment="1">
      <alignment vertical="top"/>
    </xf>
    <xf numFmtId="0" fontId="5" fillId="33" borderId="25" xfId="0" applyFont="1" applyFill="1" applyBorder="1" applyAlignment="1">
      <alignment horizontal="center"/>
    </xf>
    <xf numFmtId="164" fontId="4" fillId="33" borderId="38" xfId="0" applyNumberFormat="1" applyFont="1" applyFill="1" applyBorder="1" applyAlignment="1">
      <alignment/>
    </xf>
    <xf numFmtId="49" fontId="4" fillId="33" borderId="21" xfId="53" applyNumberFormat="1" applyFont="1" applyFill="1" applyBorder="1" applyAlignment="1">
      <alignment/>
      <protection/>
    </xf>
    <xf numFmtId="170" fontId="8" fillId="33" borderId="12" xfId="0" applyNumberFormat="1" applyFont="1" applyFill="1" applyBorder="1" applyAlignment="1">
      <alignment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12" xfId="53" applyFont="1" applyFill="1" applyBorder="1" applyAlignment="1">
      <alignment horizontal="distributed" wrapText="1"/>
      <protection/>
    </xf>
    <xf numFmtId="0" fontId="45" fillId="33" borderId="12" xfId="0" applyFont="1" applyFill="1" applyBorder="1" applyAlignment="1">
      <alignment horizontal="distributed" vertical="distributed" wrapText="1"/>
    </xf>
    <xf numFmtId="0" fontId="8" fillId="33" borderId="12" xfId="53" applyFont="1" applyFill="1" applyBorder="1" applyAlignment="1">
      <alignment horizontal="distributed" vertical="distributed" wrapText="1"/>
      <protection/>
    </xf>
    <xf numFmtId="170" fontId="5" fillId="33" borderId="39" xfId="0" applyNumberFormat="1" applyFont="1" applyFill="1" applyBorder="1" applyAlignment="1">
      <alignment/>
    </xf>
    <xf numFmtId="170" fontId="4" fillId="33" borderId="39" xfId="0" applyNumberFormat="1" applyFont="1" applyFill="1" applyBorder="1" applyAlignment="1">
      <alignment/>
    </xf>
    <xf numFmtId="170" fontId="4" fillId="0" borderId="39" xfId="0" applyNumberFormat="1" applyFont="1" applyFill="1" applyBorder="1" applyAlignment="1">
      <alignment/>
    </xf>
    <xf numFmtId="170" fontId="5" fillId="0" borderId="40" xfId="0" applyNumberFormat="1" applyFont="1" applyFill="1" applyBorder="1" applyAlignment="1">
      <alignment/>
    </xf>
    <xf numFmtId="0" fontId="8" fillId="33" borderId="16" xfId="0" applyFont="1" applyFill="1" applyBorder="1" applyAlignment="1">
      <alignment/>
    </xf>
    <xf numFmtId="164" fontId="5" fillId="33" borderId="16" xfId="0" applyNumberFormat="1" applyFont="1" applyFill="1" applyBorder="1" applyAlignment="1">
      <alignment/>
    </xf>
    <xf numFmtId="170" fontId="5" fillId="33" borderId="16" xfId="0" applyNumberFormat="1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164" fontId="4" fillId="33" borderId="41" xfId="0" applyNumberFormat="1" applyFont="1" applyFill="1" applyBorder="1" applyAlignment="1">
      <alignment/>
    </xf>
    <xf numFmtId="0" fontId="8" fillId="33" borderId="35" xfId="0" applyFont="1" applyFill="1" applyBorder="1" applyAlignment="1">
      <alignment/>
    </xf>
    <xf numFmtId="164" fontId="4" fillId="33" borderId="35" xfId="0" applyNumberFormat="1" applyFont="1" applyFill="1" applyBorder="1" applyAlignment="1">
      <alignment/>
    </xf>
    <xf numFmtId="164" fontId="5" fillId="33" borderId="35" xfId="0" applyNumberFormat="1" applyFont="1" applyFill="1" applyBorder="1" applyAlignment="1">
      <alignment/>
    </xf>
    <xf numFmtId="170" fontId="5" fillId="33" borderId="35" xfId="0" applyNumberFormat="1" applyFont="1" applyFill="1" applyBorder="1" applyAlignment="1">
      <alignment/>
    </xf>
    <xf numFmtId="170" fontId="4" fillId="33" borderId="33" xfId="0" applyNumberFormat="1" applyFont="1" applyFill="1" applyBorder="1" applyAlignment="1">
      <alignment wrapText="1"/>
    </xf>
    <xf numFmtId="0" fontId="8" fillId="33" borderId="16" xfId="0" applyFont="1" applyFill="1" applyBorder="1" applyAlignment="1">
      <alignment wrapText="1"/>
    </xf>
    <xf numFmtId="164" fontId="4" fillId="33" borderId="42" xfId="0" applyNumberFormat="1" applyFont="1" applyFill="1" applyBorder="1" applyAlignment="1">
      <alignment/>
    </xf>
    <xf numFmtId="170" fontId="4" fillId="33" borderId="43" xfId="0" applyNumberFormat="1" applyFont="1" applyFill="1" applyBorder="1" applyAlignment="1">
      <alignment/>
    </xf>
    <xf numFmtId="0" fontId="4" fillId="33" borderId="24" xfId="0" applyFont="1" applyFill="1" applyBorder="1" applyAlignment="1">
      <alignment vertical="top"/>
    </xf>
    <xf numFmtId="0" fontId="4" fillId="33" borderId="44" xfId="0" applyFont="1" applyFill="1" applyBorder="1" applyAlignment="1">
      <alignment/>
    </xf>
    <xf numFmtId="164" fontId="6" fillId="33" borderId="12" xfId="0" applyNumberFormat="1" applyFont="1" applyFill="1" applyBorder="1" applyAlignment="1">
      <alignment/>
    </xf>
    <xf numFmtId="164" fontId="8" fillId="33" borderId="35" xfId="0" applyNumberFormat="1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6" fillId="33" borderId="45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8" fillId="33" borderId="18" xfId="0" applyFont="1" applyFill="1" applyBorder="1" applyAlignment="1">
      <alignment wrapText="1"/>
    </xf>
    <xf numFmtId="0" fontId="8" fillId="0" borderId="24" xfId="0" applyFont="1" applyBorder="1" applyAlignment="1">
      <alignment wrapText="1"/>
    </xf>
    <xf numFmtId="0" fontId="5" fillId="33" borderId="46" xfId="0" applyFont="1" applyFill="1" applyBorder="1" applyAlignment="1">
      <alignment horizontal="center"/>
    </xf>
    <xf numFmtId="0" fontId="8" fillId="33" borderId="21" xfId="0" applyFont="1" applyFill="1" applyBorder="1" applyAlignment="1">
      <alignment wrapText="1"/>
    </xf>
    <xf numFmtId="0" fontId="6" fillId="33" borderId="46" xfId="0" applyFont="1" applyFill="1" applyBorder="1" applyAlignment="1">
      <alignment horizontal="center"/>
    </xf>
    <xf numFmtId="0" fontId="8" fillId="33" borderId="21" xfId="0" applyFont="1" applyFill="1" applyBorder="1" applyAlignment="1">
      <alignment/>
    </xf>
    <xf numFmtId="170" fontId="4" fillId="33" borderId="47" xfId="0" applyNumberFormat="1" applyFont="1" applyFill="1" applyBorder="1" applyAlignment="1">
      <alignment/>
    </xf>
    <xf numFmtId="170" fontId="4" fillId="33" borderId="42" xfId="0" applyNumberFormat="1" applyFont="1" applyFill="1" applyBorder="1" applyAlignment="1">
      <alignment/>
    </xf>
    <xf numFmtId="0" fontId="8" fillId="33" borderId="39" xfId="0" applyFont="1" applyFill="1" applyBorder="1" applyAlignment="1">
      <alignment horizontal="left"/>
    </xf>
    <xf numFmtId="0" fontId="4" fillId="33" borderId="21" xfId="0" applyFont="1" applyFill="1" applyBorder="1" applyAlignment="1">
      <alignment vertical="top"/>
    </xf>
    <xf numFmtId="0" fontId="8" fillId="33" borderId="16" xfId="0" applyFont="1" applyFill="1" applyBorder="1" applyAlignment="1">
      <alignment horizontal="left" vertical="top" wrapText="1"/>
    </xf>
    <xf numFmtId="170" fontId="5" fillId="33" borderId="48" xfId="0" applyNumberFormat="1" applyFont="1" applyFill="1" applyBorder="1" applyAlignment="1">
      <alignment/>
    </xf>
    <xf numFmtId="0" fontId="4" fillId="33" borderId="30" xfId="0" applyFont="1" applyFill="1" applyBorder="1" applyAlignment="1">
      <alignment/>
    </xf>
    <xf numFmtId="170" fontId="5" fillId="33" borderId="49" xfId="0" applyNumberFormat="1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8" fillId="33" borderId="37" xfId="0" applyFont="1" applyFill="1" applyBorder="1" applyAlignment="1">
      <alignment/>
    </xf>
    <xf numFmtId="164" fontId="8" fillId="33" borderId="37" xfId="0" applyNumberFormat="1" applyFont="1" applyFill="1" applyBorder="1" applyAlignment="1">
      <alignment/>
    </xf>
    <xf numFmtId="164" fontId="4" fillId="33" borderId="37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24" xfId="0" applyFont="1" applyFill="1" applyBorder="1" applyAlignment="1">
      <alignment horizontal="center" wrapText="1"/>
    </xf>
    <xf numFmtId="0" fontId="8" fillId="33" borderId="24" xfId="0" applyFont="1" applyFill="1" applyBorder="1" applyAlignment="1">
      <alignment vertical="distributed" wrapText="1"/>
    </xf>
    <xf numFmtId="0" fontId="46" fillId="33" borderId="24" xfId="0" applyFont="1" applyFill="1" applyBorder="1" applyAlignment="1">
      <alignment vertical="distributed" wrapText="1"/>
    </xf>
    <xf numFmtId="0" fontId="46" fillId="0" borderId="24" xfId="0" applyFont="1" applyFill="1" applyBorder="1" applyAlignment="1">
      <alignment vertical="center" wrapText="1"/>
    </xf>
    <xf numFmtId="1" fontId="6" fillId="33" borderId="12" xfId="0" applyNumberFormat="1" applyFont="1" applyFill="1" applyBorder="1" applyAlignment="1">
      <alignment vertical="center"/>
    </xf>
    <xf numFmtId="170" fontId="5" fillId="0" borderId="12" xfId="0" applyNumberFormat="1" applyFont="1" applyFill="1" applyBorder="1" applyAlignment="1">
      <alignment/>
    </xf>
    <xf numFmtId="170" fontId="8" fillId="0" borderId="12" xfId="0" applyNumberFormat="1" applyFont="1" applyFill="1" applyBorder="1" applyAlignment="1">
      <alignment wrapText="1"/>
    </xf>
    <xf numFmtId="2" fontId="4" fillId="33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64" fontId="8" fillId="33" borderId="16" xfId="0" applyNumberFormat="1" applyFont="1" applyFill="1" applyBorder="1" applyAlignment="1">
      <alignment/>
    </xf>
    <xf numFmtId="0" fontId="4" fillId="33" borderId="18" xfId="0" applyFont="1" applyFill="1" applyBorder="1" applyAlignment="1">
      <alignment wrapText="1"/>
    </xf>
    <xf numFmtId="0" fontId="4" fillId="33" borderId="21" xfId="0" applyFont="1" applyFill="1" applyBorder="1" applyAlignment="1">
      <alignment horizontal="center" wrapText="1"/>
    </xf>
    <xf numFmtId="170" fontId="4" fillId="33" borderId="16" xfId="0" applyNumberFormat="1" applyFont="1" applyFill="1" applyBorder="1" applyAlignment="1">
      <alignment wrapText="1"/>
    </xf>
    <xf numFmtId="170" fontId="4" fillId="0" borderId="16" xfId="0" applyNumberFormat="1" applyFont="1" applyFill="1" applyBorder="1" applyAlignment="1">
      <alignment wrapText="1"/>
    </xf>
    <xf numFmtId="170" fontId="6" fillId="33" borderId="17" xfId="0" applyNumberFormat="1" applyFont="1" applyFill="1" applyBorder="1" applyAlignment="1">
      <alignment/>
    </xf>
    <xf numFmtId="164" fontId="5" fillId="33" borderId="17" xfId="0" applyNumberFormat="1" applyFont="1" applyFill="1" applyBorder="1" applyAlignment="1">
      <alignment/>
    </xf>
    <xf numFmtId="0" fontId="4" fillId="33" borderId="18" xfId="0" applyFont="1" applyFill="1" applyBorder="1" applyAlignment="1">
      <alignment horizontal="center" wrapText="1"/>
    </xf>
    <xf numFmtId="170" fontId="6" fillId="0" borderId="17" xfId="0" applyNumberFormat="1" applyFont="1" applyFill="1" applyBorder="1" applyAlignment="1">
      <alignment/>
    </xf>
    <xf numFmtId="170" fontId="4" fillId="33" borderId="3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 horizontal="right"/>
    </xf>
    <xf numFmtId="170" fontId="4" fillId="33" borderId="12" xfId="0" applyNumberFormat="1" applyFont="1" applyFill="1" applyBorder="1" applyAlignment="1">
      <alignment horizontal="right"/>
    </xf>
    <xf numFmtId="164" fontId="6" fillId="33" borderId="17" xfId="0" applyNumberFormat="1" applyFont="1" applyFill="1" applyBorder="1" applyAlignment="1">
      <alignment/>
    </xf>
    <xf numFmtId="170" fontId="8" fillId="33" borderId="16" xfId="0" applyNumberFormat="1" applyFont="1" applyFill="1" applyBorder="1" applyAlignment="1">
      <alignment/>
    </xf>
    <xf numFmtId="170" fontId="8" fillId="0" borderId="16" xfId="0" applyNumberFormat="1" applyFont="1" applyFill="1" applyBorder="1" applyAlignment="1">
      <alignment/>
    </xf>
    <xf numFmtId="0" fontId="5" fillId="33" borderId="50" xfId="0" applyFont="1" applyFill="1" applyBorder="1" applyAlignment="1">
      <alignment horizontal="center"/>
    </xf>
    <xf numFmtId="170" fontId="5" fillId="33" borderId="51" xfId="0" applyNumberFormat="1" applyFont="1" applyFill="1" applyBorder="1" applyAlignment="1">
      <alignment/>
    </xf>
    <xf numFmtId="170" fontId="5" fillId="0" borderId="51" xfId="0" applyNumberFormat="1" applyFont="1" applyFill="1" applyBorder="1" applyAlignment="1">
      <alignment/>
    </xf>
    <xf numFmtId="164" fontId="5" fillId="33" borderId="51" xfId="0" applyNumberFormat="1" applyFont="1" applyFill="1" applyBorder="1" applyAlignment="1">
      <alignment/>
    </xf>
    <xf numFmtId="170" fontId="5" fillId="33" borderId="52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170" fontId="5" fillId="33" borderId="53" xfId="0" applyNumberFormat="1" applyFont="1" applyFill="1" applyBorder="1" applyAlignment="1">
      <alignment/>
    </xf>
    <xf numFmtId="0" fontId="5" fillId="33" borderId="54" xfId="0" applyFont="1" applyFill="1" applyBorder="1" applyAlignment="1">
      <alignment horizontal="center"/>
    </xf>
    <xf numFmtId="170" fontId="5" fillId="0" borderId="39" xfId="0" applyNumberFormat="1" applyFont="1" applyFill="1" applyBorder="1" applyAlignment="1">
      <alignment/>
    </xf>
    <xf numFmtId="2" fontId="5" fillId="33" borderId="39" xfId="0" applyNumberFormat="1" applyFont="1" applyFill="1" applyBorder="1" applyAlignment="1">
      <alignment/>
    </xf>
    <xf numFmtId="164" fontId="5" fillId="33" borderId="39" xfId="0" applyNumberFormat="1" applyFont="1" applyFill="1" applyBorder="1" applyAlignment="1">
      <alignment/>
    </xf>
    <xf numFmtId="170" fontId="5" fillId="33" borderId="55" xfId="0" applyNumberFormat="1" applyFont="1" applyFill="1" applyBorder="1" applyAlignment="1">
      <alignment/>
    </xf>
    <xf numFmtId="170" fontId="8" fillId="33" borderId="35" xfId="0" applyNumberFormat="1" applyFont="1" applyFill="1" applyBorder="1" applyAlignment="1">
      <alignment wrapText="1"/>
    </xf>
    <xf numFmtId="170" fontId="8" fillId="0" borderId="35" xfId="0" applyNumberFormat="1" applyFont="1" applyFill="1" applyBorder="1" applyAlignment="1">
      <alignment wrapText="1"/>
    </xf>
    <xf numFmtId="2" fontId="4" fillId="33" borderId="16" xfId="0" applyNumberFormat="1" applyFont="1" applyFill="1" applyBorder="1" applyAlignment="1">
      <alignment/>
    </xf>
    <xf numFmtId="0" fontId="8" fillId="0" borderId="18" xfId="0" applyFont="1" applyBorder="1" applyAlignment="1">
      <alignment wrapText="1"/>
    </xf>
    <xf numFmtId="170" fontId="8" fillId="33" borderId="16" xfId="0" applyNumberFormat="1" applyFont="1" applyFill="1" applyBorder="1" applyAlignment="1">
      <alignment wrapText="1"/>
    </xf>
    <xf numFmtId="170" fontId="8" fillId="0" borderId="16" xfId="0" applyNumberFormat="1" applyFont="1" applyFill="1" applyBorder="1" applyAlignment="1">
      <alignment wrapText="1"/>
    </xf>
    <xf numFmtId="2" fontId="5" fillId="33" borderId="16" xfId="0" applyNumberFormat="1" applyFont="1" applyFill="1" applyBorder="1" applyAlignment="1">
      <alignment/>
    </xf>
    <xf numFmtId="0" fontId="5" fillId="33" borderId="56" xfId="0" applyFont="1" applyFill="1" applyBorder="1" applyAlignment="1">
      <alignment horizontal="center"/>
    </xf>
    <xf numFmtId="0" fontId="5" fillId="33" borderId="57" xfId="0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/>
    </xf>
    <xf numFmtId="0" fontId="5" fillId="33" borderId="50" xfId="0" applyFont="1" applyFill="1" applyBorder="1" applyAlignment="1">
      <alignment horizontal="center" wrapText="1"/>
    </xf>
    <xf numFmtId="0" fontId="6" fillId="33" borderId="54" xfId="0" applyFont="1" applyFill="1" applyBorder="1" applyAlignment="1">
      <alignment horizontal="center"/>
    </xf>
    <xf numFmtId="170" fontId="6" fillId="33" borderId="39" xfId="0" applyNumberFormat="1" applyFont="1" applyFill="1" applyBorder="1" applyAlignment="1">
      <alignment/>
    </xf>
    <xf numFmtId="170" fontId="6" fillId="0" borderId="39" xfId="0" applyNumberFormat="1" applyFont="1" applyFill="1" applyBorder="1" applyAlignment="1">
      <alignment/>
    </xf>
    <xf numFmtId="164" fontId="6" fillId="33" borderId="39" xfId="0" applyNumberFormat="1" applyFont="1" applyFill="1" applyBorder="1" applyAlignment="1">
      <alignment/>
    </xf>
    <xf numFmtId="0" fontId="5" fillId="33" borderId="50" xfId="0" applyFont="1" applyFill="1" applyBorder="1" applyAlignment="1">
      <alignment/>
    </xf>
    <xf numFmtId="164" fontId="4" fillId="33" borderId="51" xfId="0" applyNumberFormat="1" applyFont="1" applyFill="1" applyBorder="1" applyAlignment="1">
      <alignment/>
    </xf>
    <xf numFmtId="0" fontId="5" fillId="33" borderId="54" xfId="0" applyFont="1" applyFill="1" applyBorder="1" applyAlignment="1">
      <alignment/>
    </xf>
    <xf numFmtId="0" fontId="5" fillId="33" borderId="39" xfId="0" applyFont="1" applyFill="1" applyBorder="1" applyAlignment="1">
      <alignment/>
    </xf>
    <xf numFmtId="0" fontId="5" fillId="33" borderId="45" xfId="0" applyFont="1" applyFill="1" applyBorder="1" applyAlignment="1">
      <alignment horizontal="center"/>
    </xf>
    <xf numFmtId="170" fontId="5" fillId="33" borderId="58" xfId="0" applyNumberFormat="1" applyFont="1" applyFill="1" applyBorder="1" applyAlignment="1">
      <alignment/>
    </xf>
    <xf numFmtId="170" fontId="5" fillId="0" borderId="58" xfId="0" applyNumberFormat="1" applyFont="1" applyFill="1" applyBorder="1" applyAlignment="1">
      <alignment/>
    </xf>
    <xf numFmtId="0" fontId="5" fillId="33" borderId="58" xfId="0" applyFont="1" applyFill="1" applyBorder="1" applyAlignment="1">
      <alignment/>
    </xf>
    <xf numFmtId="164" fontId="5" fillId="33" borderId="58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0" fontId="5" fillId="33" borderId="25" xfId="0" applyFont="1" applyFill="1" applyBorder="1" applyAlignment="1">
      <alignment horizontal="center"/>
    </xf>
    <xf numFmtId="170" fontId="4" fillId="33" borderId="34" xfId="0" applyNumberFormat="1" applyFont="1" applyFill="1" applyBorder="1" applyAlignment="1">
      <alignment/>
    </xf>
    <xf numFmtId="170" fontId="4" fillId="33" borderId="47" xfId="0" applyNumberFormat="1" applyFont="1" applyFill="1" applyBorder="1" applyAlignment="1">
      <alignment/>
    </xf>
    <xf numFmtId="170" fontId="4" fillId="33" borderId="35" xfId="0" applyNumberFormat="1" applyFont="1" applyFill="1" applyBorder="1" applyAlignment="1">
      <alignment/>
    </xf>
    <xf numFmtId="170" fontId="4" fillId="33" borderId="16" xfId="0" applyNumberFormat="1" applyFont="1" applyFill="1" applyBorder="1" applyAlignment="1">
      <alignment/>
    </xf>
    <xf numFmtId="0" fontId="8" fillId="33" borderId="16" xfId="0" applyFont="1" applyFill="1" applyBorder="1" applyAlignment="1">
      <alignment wrapText="1"/>
    </xf>
    <xf numFmtId="170" fontId="8" fillId="33" borderId="12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left" vertical="top" wrapText="1"/>
    </xf>
    <xf numFmtId="164" fontId="4" fillId="33" borderId="12" xfId="0" applyNumberFormat="1" applyFont="1" applyFill="1" applyBorder="1" applyAlignment="1">
      <alignment/>
    </xf>
    <xf numFmtId="164" fontId="4" fillId="33" borderId="35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/>
    </xf>
    <xf numFmtId="170" fontId="4" fillId="33" borderId="33" xfId="0" applyNumberFormat="1" applyFont="1" applyFill="1" applyBorder="1" applyAlignment="1">
      <alignment/>
    </xf>
    <xf numFmtId="0" fontId="4" fillId="33" borderId="29" xfId="0" applyFont="1" applyFill="1" applyBorder="1" applyAlignment="1">
      <alignment vertical="top"/>
    </xf>
    <xf numFmtId="0" fontId="8" fillId="33" borderId="12" xfId="0" applyFont="1" applyFill="1" applyBorder="1" applyAlignment="1">
      <alignment wrapText="1"/>
    </xf>
    <xf numFmtId="0" fontId="4" fillId="33" borderId="44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170" fontId="5" fillId="33" borderId="36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/>
    </xf>
    <xf numFmtId="49" fontId="4" fillId="33" borderId="24" xfId="53" applyNumberFormat="1" applyFont="1" applyFill="1" applyBorder="1" applyAlignment="1">
      <alignment vertical="top"/>
      <protection/>
    </xf>
    <xf numFmtId="49" fontId="4" fillId="33" borderId="24" xfId="53" applyNumberFormat="1" applyFont="1" applyFill="1" applyBorder="1" applyAlignment="1">
      <alignment vertical="center"/>
      <protection/>
    </xf>
    <xf numFmtId="0" fontId="4" fillId="33" borderId="18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44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horizontal="left" wrapText="1"/>
    </xf>
    <xf numFmtId="0" fontId="4" fillId="33" borderId="24" xfId="0" applyFont="1" applyFill="1" applyBorder="1" applyAlignment="1">
      <alignment horizontal="left" wrapText="1"/>
    </xf>
    <xf numFmtId="0" fontId="9" fillId="33" borderId="24" xfId="0" applyFont="1" applyFill="1" applyBorder="1" applyAlignment="1">
      <alignment vertical="top" wrapText="1"/>
    </xf>
    <xf numFmtId="0" fontId="4" fillId="33" borderId="59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64" fontId="4" fillId="33" borderId="12" xfId="0" applyNumberFormat="1" applyFont="1" applyFill="1" applyBorder="1" applyAlignment="1">
      <alignment/>
    </xf>
    <xf numFmtId="0" fontId="5" fillId="33" borderId="25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left" vertical="top" wrapText="1"/>
    </xf>
    <xf numFmtId="170" fontId="4" fillId="33" borderId="35" xfId="0" applyNumberFormat="1" applyFont="1" applyFill="1" applyBorder="1" applyAlignment="1">
      <alignment/>
    </xf>
    <xf numFmtId="170" fontId="4" fillId="33" borderId="16" xfId="0" applyNumberFormat="1" applyFont="1" applyFill="1" applyBorder="1" applyAlignment="1">
      <alignment/>
    </xf>
    <xf numFmtId="164" fontId="4" fillId="33" borderId="12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/>
    </xf>
    <xf numFmtId="164" fontId="4" fillId="33" borderId="35" xfId="0" applyNumberFormat="1" applyFont="1" applyFill="1" applyBorder="1" applyAlignment="1">
      <alignment/>
    </xf>
    <xf numFmtId="0" fontId="8" fillId="33" borderId="16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4" fillId="33" borderId="44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170" fontId="5" fillId="33" borderId="36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 horizontal="right"/>
    </xf>
    <xf numFmtId="164" fontId="4" fillId="33" borderId="16" xfId="0" applyNumberFormat="1" applyFont="1" applyFill="1" applyBorder="1" applyAlignment="1">
      <alignment/>
    </xf>
    <xf numFmtId="164" fontId="4" fillId="33" borderId="12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164" fontId="4" fillId="33" borderId="35" xfId="0" applyNumberFormat="1" applyFont="1" applyFill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29" xfId="0" applyFont="1" applyFill="1" applyBorder="1" applyAlignment="1">
      <alignment horizontal="left" vertical="center"/>
    </xf>
    <xf numFmtId="164" fontId="4" fillId="33" borderId="12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 horizontal="right"/>
    </xf>
    <xf numFmtId="170" fontId="4" fillId="33" borderId="12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170" fontId="4" fillId="33" borderId="16" xfId="0" applyNumberFormat="1" applyFont="1" applyFill="1" applyBorder="1" applyAlignment="1">
      <alignment/>
    </xf>
    <xf numFmtId="0" fontId="5" fillId="33" borderId="25" xfId="0" applyFont="1" applyFill="1" applyBorder="1" applyAlignment="1">
      <alignment horizontal="center"/>
    </xf>
    <xf numFmtId="170" fontId="5" fillId="33" borderId="36" xfId="0" applyNumberFormat="1" applyFont="1" applyFill="1" applyBorder="1" applyAlignment="1">
      <alignment/>
    </xf>
    <xf numFmtId="0" fontId="8" fillId="33" borderId="16" xfId="0" applyFont="1" applyFill="1" applyBorder="1" applyAlignment="1">
      <alignment wrapText="1"/>
    </xf>
    <xf numFmtId="170" fontId="4" fillId="33" borderId="35" xfId="0" applyNumberFormat="1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4" fillId="33" borderId="44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164" fontId="4" fillId="33" borderId="35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170" fontId="4" fillId="33" borderId="35" xfId="0" applyNumberFormat="1" applyFont="1" applyFill="1" applyBorder="1" applyAlignment="1">
      <alignment/>
    </xf>
    <xf numFmtId="170" fontId="4" fillId="33" borderId="16" xfId="0" applyNumberFormat="1" applyFont="1" applyFill="1" applyBorder="1" applyAlignment="1">
      <alignment/>
    </xf>
    <xf numFmtId="164" fontId="4" fillId="33" borderId="12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/>
    </xf>
    <xf numFmtId="164" fontId="4" fillId="33" borderId="35" xfId="0" applyNumberFormat="1" applyFont="1" applyFill="1" applyBorder="1" applyAlignment="1">
      <alignment/>
    </xf>
    <xf numFmtId="0" fontId="8" fillId="33" borderId="16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4" fillId="33" borderId="44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5" fillId="33" borderId="25" xfId="0" applyFont="1" applyFill="1" applyBorder="1" applyAlignment="1">
      <alignment horizontal="center"/>
    </xf>
    <xf numFmtId="170" fontId="5" fillId="33" borderId="36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 horizontal="right"/>
    </xf>
    <xf numFmtId="164" fontId="4" fillId="33" borderId="16" xfId="0" applyNumberFormat="1" applyFont="1" applyFill="1" applyBorder="1" applyAlignment="1">
      <alignment/>
    </xf>
    <xf numFmtId="0" fontId="4" fillId="33" borderId="18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vertical="center"/>
    </xf>
    <xf numFmtId="170" fontId="4" fillId="33" borderId="16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8" fillId="33" borderId="12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left" vertical="top" wrapText="1"/>
    </xf>
    <xf numFmtId="170" fontId="4" fillId="33" borderId="34" xfId="0" applyNumberFormat="1" applyFont="1" applyFill="1" applyBorder="1" applyAlignment="1">
      <alignment/>
    </xf>
    <xf numFmtId="170" fontId="4" fillId="33" borderId="47" xfId="0" applyNumberFormat="1" applyFont="1" applyFill="1" applyBorder="1" applyAlignment="1">
      <alignment/>
    </xf>
    <xf numFmtId="170" fontId="4" fillId="33" borderId="35" xfId="0" applyNumberFormat="1" applyFont="1" applyFill="1" applyBorder="1" applyAlignment="1">
      <alignment/>
    </xf>
    <xf numFmtId="170" fontId="4" fillId="33" borderId="16" xfId="0" applyNumberFormat="1" applyFont="1" applyFill="1" applyBorder="1" applyAlignment="1">
      <alignment/>
    </xf>
    <xf numFmtId="170" fontId="4" fillId="33" borderId="58" xfId="0" applyNumberFormat="1" applyFont="1" applyFill="1" applyBorder="1" applyAlignment="1">
      <alignment/>
    </xf>
    <xf numFmtId="170" fontId="5" fillId="0" borderId="13" xfId="0" applyNumberFormat="1" applyFont="1" applyFill="1" applyBorder="1" applyAlignment="1">
      <alignment/>
    </xf>
    <xf numFmtId="170" fontId="5" fillId="0" borderId="11" xfId="0" applyNumberFormat="1" applyFont="1" applyFill="1" applyBorder="1" applyAlignment="1">
      <alignment/>
    </xf>
    <xf numFmtId="0" fontId="6" fillId="33" borderId="58" xfId="0" applyFont="1" applyFill="1" applyBorder="1" applyAlignment="1">
      <alignment horizontal="center" vertical="top" wrapText="1"/>
    </xf>
    <xf numFmtId="0" fontId="6" fillId="33" borderId="60" xfId="0" applyFont="1" applyFill="1" applyBorder="1" applyAlignment="1">
      <alignment horizontal="center" vertical="top" wrapText="1"/>
    </xf>
    <xf numFmtId="164" fontId="4" fillId="33" borderId="12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/>
    </xf>
    <xf numFmtId="164" fontId="4" fillId="33" borderId="35" xfId="0" applyNumberFormat="1" applyFont="1" applyFill="1" applyBorder="1" applyAlignment="1">
      <alignment/>
    </xf>
    <xf numFmtId="0" fontId="4" fillId="33" borderId="18" xfId="0" applyFont="1" applyFill="1" applyBorder="1" applyAlignment="1">
      <alignment vertical="top"/>
    </xf>
    <xf numFmtId="0" fontId="4" fillId="33" borderId="21" xfId="0" applyFont="1" applyFill="1" applyBorder="1" applyAlignment="1">
      <alignment vertical="top"/>
    </xf>
    <xf numFmtId="0" fontId="4" fillId="33" borderId="44" xfId="0" applyFont="1" applyFill="1" applyBorder="1" applyAlignment="1">
      <alignment vertical="top"/>
    </xf>
    <xf numFmtId="0" fontId="4" fillId="33" borderId="30" xfId="0" applyFont="1" applyFill="1" applyBorder="1" applyAlignment="1">
      <alignment vertical="top"/>
    </xf>
    <xf numFmtId="170" fontId="4" fillId="33" borderId="33" xfId="0" applyNumberFormat="1" applyFont="1" applyFill="1" applyBorder="1" applyAlignment="1">
      <alignment/>
    </xf>
    <xf numFmtId="0" fontId="8" fillId="33" borderId="35" xfId="0" applyFont="1" applyFill="1" applyBorder="1" applyAlignment="1">
      <alignment wrapText="1"/>
    </xf>
    <xf numFmtId="0" fontId="8" fillId="33" borderId="16" xfId="0" applyFont="1" applyFill="1" applyBorder="1" applyAlignment="1">
      <alignment wrapText="1"/>
    </xf>
    <xf numFmtId="170" fontId="4" fillId="0" borderId="35" xfId="0" applyNumberFormat="1" applyFont="1" applyFill="1" applyBorder="1" applyAlignment="1">
      <alignment/>
    </xf>
    <xf numFmtId="0" fontId="4" fillId="33" borderId="29" xfId="0" applyFont="1" applyFill="1" applyBorder="1" applyAlignment="1">
      <alignment vertical="top"/>
    </xf>
    <xf numFmtId="0" fontId="4" fillId="33" borderId="61" xfId="0" applyFont="1" applyFill="1" applyBorder="1" applyAlignment="1">
      <alignment vertical="top"/>
    </xf>
    <xf numFmtId="0" fontId="8" fillId="33" borderId="12" xfId="0" applyFont="1" applyFill="1" applyBorder="1" applyAlignment="1">
      <alignment wrapText="1"/>
    </xf>
    <xf numFmtId="0" fontId="4" fillId="33" borderId="44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170" fontId="4" fillId="0" borderId="16" xfId="0" applyNumberFormat="1" applyFont="1" applyFill="1" applyBorder="1" applyAlignment="1">
      <alignment/>
    </xf>
    <xf numFmtId="0" fontId="5" fillId="33" borderId="25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164" fontId="5" fillId="33" borderId="62" xfId="0" applyNumberFormat="1" applyFont="1" applyFill="1" applyBorder="1" applyAlignment="1">
      <alignment/>
    </xf>
    <xf numFmtId="164" fontId="5" fillId="33" borderId="63" xfId="0" applyNumberFormat="1" applyFont="1" applyFill="1" applyBorder="1" applyAlignment="1">
      <alignment/>
    </xf>
    <xf numFmtId="170" fontId="5" fillId="33" borderId="36" xfId="0" applyNumberFormat="1" applyFont="1" applyFill="1" applyBorder="1" applyAlignment="1">
      <alignment/>
    </xf>
    <xf numFmtId="170" fontId="5" fillId="33" borderId="64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 horizontal="right"/>
    </xf>
    <xf numFmtId="164" fontId="4" fillId="33" borderId="16" xfId="0" applyNumberFormat="1" applyFont="1" applyFill="1" applyBorder="1" applyAlignment="1">
      <alignment/>
    </xf>
    <xf numFmtId="0" fontId="4" fillId="33" borderId="3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vertical="center"/>
    </xf>
    <xf numFmtId="0" fontId="4" fillId="33" borderId="63" xfId="0" applyFont="1" applyFill="1" applyBorder="1" applyAlignment="1">
      <alignment vertical="center"/>
    </xf>
    <xf numFmtId="0" fontId="4" fillId="33" borderId="66" xfId="0" applyFont="1" applyFill="1" applyBorder="1" applyAlignment="1">
      <alignment vertical="center"/>
    </xf>
    <xf numFmtId="0" fontId="4" fillId="33" borderId="67" xfId="0" applyFont="1" applyFill="1" applyBorder="1" applyAlignment="1">
      <alignment vertical="center"/>
    </xf>
    <xf numFmtId="170" fontId="4" fillId="0" borderId="35" xfId="0" applyNumberFormat="1" applyFont="1" applyFill="1" applyBorder="1" applyAlignment="1">
      <alignment horizontal="right"/>
    </xf>
    <xf numFmtId="170" fontId="4" fillId="0" borderId="37" xfId="0" applyNumberFormat="1" applyFont="1" applyFill="1" applyBorder="1" applyAlignment="1">
      <alignment horizontal="right"/>
    </xf>
    <xf numFmtId="170" fontId="4" fillId="33" borderId="35" xfId="0" applyNumberFormat="1" applyFont="1" applyFill="1" applyBorder="1" applyAlignment="1">
      <alignment horizontal="right"/>
    </xf>
    <xf numFmtId="170" fontId="4" fillId="33" borderId="16" xfId="0" applyNumberFormat="1" applyFont="1" applyFill="1" applyBorder="1" applyAlignment="1">
      <alignment horizontal="right"/>
    </xf>
    <xf numFmtId="170" fontId="4" fillId="33" borderId="35" xfId="0" applyNumberFormat="1" applyFont="1" applyFill="1" applyBorder="1" applyAlignment="1">
      <alignment horizontal="center"/>
    </xf>
    <xf numFmtId="170" fontId="4" fillId="33" borderId="16" xfId="0" applyNumberFormat="1" applyFont="1" applyFill="1" applyBorder="1" applyAlignment="1">
      <alignment horizontal="center"/>
    </xf>
    <xf numFmtId="170" fontId="4" fillId="0" borderId="37" xfId="0" applyNumberFormat="1" applyFont="1" applyFill="1" applyBorder="1" applyAlignment="1">
      <alignment/>
    </xf>
    <xf numFmtId="170" fontId="4" fillId="0" borderId="16" xfId="0" applyNumberFormat="1" applyFont="1" applyFill="1" applyBorder="1" applyAlignment="1">
      <alignment horizontal="right"/>
    </xf>
    <xf numFmtId="170" fontId="4" fillId="0" borderId="58" xfId="0" applyNumberFormat="1" applyFont="1" applyFill="1" applyBorder="1" applyAlignment="1">
      <alignment/>
    </xf>
    <xf numFmtId="0" fontId="4" fillId="33" borderId="3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58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179"/>
  <sheetViews>
    <sheetView zoomScale="120" zoomScaleNormal="120"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52" customWidth="1"/>
    <col min="2" max="2" width="74.125" style="15" customWidth="1"/>
    <col min="3" max="3" width="15.25390625" style="15" customWidth="1"/>
    <col min="4" max="4" width="14.75390625" style="14" customWidth="1"/>
    <col min="5" max="5" width="11.75390625" style="2" customWidth="1"/>
    <col min="6" max="6" width="11.00390625" style="15" hidden="1" customWidth="1"/>
    <col min="7" max="7" width="12.00390625" style="14" customWidth="1"/>
    <col min="8" max="8" width="8.375" style="15" customWidth="1"/>
    <col min="9" max="9" width="11.625" style="15" customWidth="1"/>
    <col min="10" max="16384" width="9.125" style="39" customWidth="1"/>
  </cols>
  <sheetData>
    <row r="1" spans="1:4" ht="11.25" customHeight="1">
      <c r="A1" s="15">
        <v>1</v>
      </c>
      <c r="B1" s="24" t="s">
        <v>183</v>
      </c>
      <c r="C1" s="24"/>
      <c r="D1" s="6"/>
    </row>
    <row r="2" spans="1:4" ht="11.25" customHeight="1">
      <c r="A2" s="15"/>
      <c r="B2" s="24" t="s">
        <v>0</v>
      </c>
      <c r="C2" s="24"/>
      <c r="D2" s="6"/>
    </row>
    <row r="3" spans="1:7" ht="11.25" customHeight="1">
      <c r="A3" s="15"/>
      <c r="B3" s="24" t="s">
        <v>1</v>
      </c>
      <c r="C3" s="24"/>
      <c r="D3" s="6"/>
      <c r="E3" s="29"/>
      <c r="G3" s="104"/>
    </row>
    <row r="4" spans="1:9" ht="11.25" customHeight="1" thickBot="1">
      <c r="A4" s="15"/>
      <c r="B4" s="24" t="s">
        <v>263</v>
      </c>
      <c r="C4" s="24"/>
      <c r="D4" s="6"/>
      <c r="H4" s="19"/>
      <c r="I4" s="19"/>
    </row>
    <row r="5" spans="1:9" s="38" customFormat="1" ht="11.25" customHeight="1" thickBot="1">
      <c r="A5" s="40" t="s">
        <v>2</v>
      </c>
      <c r="B5" s="41"/>
      <c r="C5" s="25" t="s">
        <v>100</v>
      </c>
      <c r="D5" s="7" t="s">
        <v>189</v>
      </c>
      <c r="E5" s="30" t="s">
        <v>3</v>
      </c>
      <c r="F5" s="42"/>
      <c r="G5" s="7" t="s">
        <v>3</v>
      </c>
      <c r="H5" s="347" t="s">
        <v>82</v>
      </c>
      <c r="I5" s="348"/>
    </row>
    <row r="6" spans="1:9" s="38" customFormat="1" ht="11.25" customHeight="1">
      <c r="A6" s="43" t="s">
        <v>4</v>
      </c>
      <c r="B6" s="26" t="s">
        <v>5</v>
      </c>
      <c r="C6" s="26" t="s">
        <v>81</v>
      </c>
      <c r="D6" s="8" t="s">
        <v>81</v>
      </c>
      <c r="E6" s="31" t="s">
        <v>264</v>
      </c>
      <c r="F6" s="31" t="s">
        <v>228</v>
      </c>
      <c r="G6" s="99" t="s">
        <v>264</v>
      </c>
      <c r="H6" s="25" t="s">
        <v>8</v>
      </c>
      <c r="I6" s="41" t="s">
        <v>9</v>
      </c>
    </row>
    <row r="7" spans="1:9" ht="11.25" customHeight="1" thickBot="1">
      <c r="A7" s="44" t="s">
        <v>7</v>
      </c>
      <c r="B7" s="45"/>
      <c r="C7" s="26" t="s">
        <v>6</v>
      </c>
      <c r="D7" s="8" t="s">
        <v>6</v>
      </c>
      <c r="E7" s="32">
        <v>2018</v>
      </c>
      <c r="G7" s="8">
        <v>2017</v>
      </c>
      <c r="H7" s="46"/>
      <c r="I7" s="46"/>
    </row>
    <row r="8" spans="1:9" s="22" customFormat="1" ht="11.25" customHeight="1" thickBot="1">
      <c r="A8" s="47" t="s">
        <v>10</v>
      </c>
      <c r="B8" s="48" t="s">
        <v>11</v>
      </c>
      <c r="C8" s="1">
        <f>C9+C15+C24+C49+C61+C84+C36+C59+C57</f>
        <v>69060</v>
      </c>
      <c r="D8" s="4">
        <f>D9+D15+D24+D49+D61+D84+D35+D57</f>
        <v>88926.37435</v>
      </c>
      <c r="E8" s="1">
        <f>E9+E15+E24+E49+E61+E84+E36+E57+E34+E56</f>
        <v>82043.50218000001</v>
      </c>
      <c r="F8" s="1" t="e">
        <f>F9+F15+F24+F49+F61+F84+F36+F59+F57</f>
        <v>#REF!</v>
      </c>
      <c r="G8" s="4">
        <f>G9+G15+G24+G49+G61+G84+G35+G59+G57+G14+G34+G58</f>
        <v>64117.74719000001</v>
      </c>
      <c r="H8" s="129">
        <f>E8/D8*100</f>
        <v>92.26003284142665</v>
      </c>
      <c r="I8" s="82">
        <f>E8-D8</f>
        <v>-6882.872169999988</v>
      </c>
    </row>
    <row r="9" spans="1:9" s="21" customFormat="1" ht="15" customHeight="1" thickBot="1">
      <c r="A9" s="51" t="s">
        <v>12</v>
      </c>
      <c r="B9" s="56" t="s">
        <v>13</v>
      </c>
      <c r="C9" s="1">
        <f>C10</f>
        <v>44856</v>
      </c>
      <c r="D9" s="4">
        <f>D10</f>
        <v>49956</v>
      </c>
      <c r="E9" s="1">
        <f>E10</f>
        <v>48915.69511</v>
      </c>
      <c r="F9" s="63">
        <f>F10</f>
        <v>0</v>
      </c>
      <c r="G9" s="4">
        <f>G10</f>
        <v>36085.52609</v>
      </c>
      <c r="H9" s="129">
        <f aca="true" t="shared" si="0" ref="H9:H62">E9/D9*100</f>
        <v>97.91755767075027</v>
      </c>
      <c r="I9" s="82">
        <f>E9-D9</f>
        <v>-1040.3048899999994</v>
      </c>
    </row>
    <row r="10" spans="1:9" ht="11.25" customHeight="1">
      <c r="A10" s="52" t="s">
        <v>14</v>
      </c>
      <c r="B10" s="126" t="s">
        <v>15</v>
      </c>
      <c r="C10" s="23">
        <f>C11+C12+C13</f>
        <v>44856</v>
      </c>
      <c r="D10" s="107">
        <f>D11+D12+D13</f>
        <v>49956</v>
      </c>
      <c r="E10" s="23">
        <f>E11+E12+E13</f>
        <v>48915.69511</v>
      </c>
      <c r="F10" s="23">
        <f>F11+F12+F13</f>
        <v>0</v>
      </c>
      <c r="G10" s="107">
        <v>36085.52609</v>
      </c>
      <c r="H10" s="130">
        <f t="shared" si="0"/>
        <v>97.91755767075027</v>
      </c>
      <c r="I10" s="23">
        <f aca="true" t="shared" si="1" ref="I10:I69">E10-D10</f>
        <v>-1040.3048899999994</v>
      </c>
    </row>
    <row r="11" spans="1:9" ht="26.25" customHeight="1">
      <c r="A11" s="53" t="s">
        <v>103</v>
      </c>
      <c r="B11" s="119" t="s">
        <v>111</v>
      </c>
      <c r="C11" s="28">
        <v>44575</v>
      </c>
      <c r="D11" s="5">
        <v>49575</v>
      </c>
      <c r="E11" s="28">
        <v>48560.69245</v>
      </c>
      <c r="F11" s="72"/>
      <c r="G11" s="5">
        <v>35796.26851</v>
      </c>
      <c r="H11" s="72">
        <f t="shared" si="0"/>
        <v>97.9539938477055</v>
      </c>
      <c r="I11" s="28">
        <f t="shared" si="1"/>
        <v>-1014.3075499999977</v>
      </c>
    </row>
    <row r="12" spans="1:9" ht="48" customHeight="1">
      <c r="A12" s="53" t="s">
        <v>104</v>
      </c>
      <c r="B12" s="120" t="s">
        <v>112</v>
      </c>
      <c r="C12" s="28">
        <v>113</v>
      </c>
      <c r="D12" s="5">
        <v>213</v>
      </c>
      <c r="E12" s="28">
        <v>187.77495</v>
      </c>
      <c r="F12" s="72"/>
      <c r="G12" s="5">
        <v>122.59669</v>
      </c>
      <c r="H12" s="72">
        <f t="shared" si="0"/>
        <v>88.15725352112676</v>
      </c>
      <c r="I12" s="28">
        <f t="shared" si="1"/>
        <v>-25.22505000000001</v>
      </c>
    </row>
    <row r="13" spans="1:9" ht="24" customHeight="1">
      <c r="A13" s="53" t="s">
        <v>105</v>
      </c>
      <c r="B13" s="121" t="s">
        <v>106</v>
      </c>
      <c r="C13" s="28">
        <v>168</v>
      </c>
      <c r="D13" s="5">
        <v>168</v>
      </c>
      <c r="E13" s="28">
        <v>167.22771</v>
      </c>
      <c r="F13" s="72"/>
      <c r="G13" s="5">
        <v>166.66089</v>
      </c>
      <c r="H13" s="72">
        <f t="shared" si="0"/>
        <v>99.54030357142857</v>
      </c>
      <c r="I13" s="28">
        <f t="shared" si="1"/>
        <v>-0.7722899999999981</v>
      </c>
    </row>
    <row r="14" spans="1:9" ht="15" customHeight="1" thickBot="1">
      <c r="A14" s="116" t="s">
        <v>121</v>
      </c>
      <c r="B14" s="155" t="s">
        <v>120</v>
      </c>
      <c r="C14" s="123"/>
      <c r="D14" s="124"/>
      <c r="E14" s="123"/>
      <c r="F14" s="115"/>
      <c r="G14" s="125"/>
      <c r="H14" s="131">
        <v>0</v>
      </c>
      <c r="I14" s="123">
        <f t="shared" si="1"/>
        <v>0</v>
      </c>
    </row>
    <row r="15" spans="1:9" s="58" customFormat="1" ht="11.25" customHeight="1" thickBot="1">
      <c r="A15" s="55" t="s">
        <v>16</v>
      </c>
      <c r="B15" s="56" t="s">
        <v>17</v>
      </c>
      <c r="C15" s="1">
        <f>C16+C20+C22+C23</f>
        <v>14459</v>
      </c>
      <c r="D15" s="4">
        <f>D16+D20+D22+D23</f>
        <v>15618.378349999999</v>
      </c>
      <c r="E15" s="1">
        <f>E16+E20+E22+E23</f>
        <v>12193.457749999998</v>
      </c>
      <c r="F15" s="69">
        <f>F16+F21+F22+F23</f>
        <v>0</v>
      </c>
      <c r="G15" s="4">
        <f>G16+G20+G22+G23</f>
        <v>17626.228209999997</v>
      </c>
      <c r="H15" s="49">
        <f t="shared" si="0"/>
        <v>78.07121505671553</v>
      </c>
      <c r="I15" s="50">
        <f t="shared" si="1"/>
        <v>-3424.9206000000013</v>
      </c>
    </row>
    <row r="16" spans="1:9" s="58" customFormat="1" ht="11.25" customHeight="1">
      <c r="A16" s="52" t="s">
        <v>78</v>
      </c>
      <c r="B16" s="137" t="s">
        <v>84</v>
      </c>
      <c r="C16" s="23">
        <f>C17+C18+C19</f>
        <v>10775</v>
      </c>
      <c r="D16" s="107">
        <f>D17+D18+D19</f>
        <v>10795.398</v>
      </c>
      <c r="E16" s="23">
        <f>E17+E18+E19</f>
        <v>8756.028809999998</v>
      </c>
      <c r="F16" s="23">
        <f>F17+F18</f>
        <v>0</v>
      </c>
      <c r="G16" s="107">
        <f>G17+G18+G19</f>
        <v>13969.44768</v>
      </c>
      <c r="H16" s="138">
        <f t="shared" si="0"/>
        <v>81.10890223778686</v>
      </c>
      <c r="I16" s="139">
        <f t="shared" si="1"/>
        <v>-2039.3691900000013</v>
      </c>
    </row>
    <row r="17" spans="1:9" s="58" customFormat="1" ht="15.75" customHeight="1">
      <c r="A17" s="59" t="s">
        <v>79</v>
      </c>
      <c r="B17" s="98" t="s">
        <v>85</v>
      </c>
      <c r="C17" s="136">
        <v>6267</v>
      </c>
      <c r="D17" s="9">
        <v>6267</v>
      </c>
      <c r="E17" s="28">
        <v>4441.14487</v>
      </c>
      <c r="F17" s="92"/>
      <c r="G17" s="5">
        <v>9574.91737</v>
      </c>
      <c r="H17" s="72">
        <f t="shared" si="0"/>
        <v>70.86556358704324</v>
      </c>
      <c r="I17" s="28">
        <f t="shared" si="1"/>
        <v>-1825.85513</v>
      </c>
    </row>
    <row r="18" spans="1:9" ht="26.25" customHeight="1">
      <c r="A18" s="59" t="s">
        <v>80</v>
      </c>
      <c r="B18" s="98" t="s">
        <v>226</v>
      </c>
      <c r="C18" s="136">
        <v>4508</v>
      </c>
      <c r="D18" s="9">
        <v>4508</v>
      </c>
      <c r="E18" s="28">
        <v>4309.48594</v>
      </c>
      <c r="F18" s="17"/>
      <c r="G18" s="5">
        <v>4455.07055</v>
      </c>
      <c r="H18" s="72">
        <f t="shared" si="0"/>
        <v>95.59640505767524</v>
      </c>
      <c r="I18" s="28">
        <f t="shared" si="1"/>
        <v>-198.51406000000043</v>
      </c>
    </row>
    <row r="19" spans="1:9" ht="12.75" customHeight="1">
      <c r="A19" s="59" t="s">
        <v>198</v>
      </c>
      <c r="B19" s="98" t="s">
        <v>227</v>
      </c>
      <c r="C19" s="136"/>
      <c r="D19" s="9">
        <v>20.398</v>
      </c>
      <c r="E19" s="28">
        <v>5.398</v>
      </c>
      <c r="F19" s="17"/>
      <c r="G19" s="5">
        <v>-60.54024</v>
      </c>
      <c r="H19" s="72">
        <f t="shared" si="0"/>
        <v>26.463378762623783</v>
      </c>
      <c r="I19" s="28">
        <f t="shared" si="1"/>
        <v>-15</v>
      </c>
    </row>
    <row r="20" spans="1:9" ht="11.25" customHeight="1">
      <c r="A20" s="59" t="s">
        <v>18</v>
      </c>
      <c r="B20" s="73" t="s">
        <v>19</v>
      </c>
      <c r="C20" s="321">
        <v>1209</v>
      </c>
      <c r="D20" s="318">
        <v>1209</v>
      </c>
      <c r="E20" s="323">
        <v>895.67189</v>
      </c>
      <c r="F20" s="72"/>
      <c r="G20" s="318">
        <v>1420.98959</v>
      </c>
      <c r="H20" s="330">
        <f>E20/D20*100</f>
        <v>74.08369644334161</v>
      </c>
      <c r="I20" s="331">
        <f>E20-D20</f>
        <v>-313.32811000000004</v>
      </c>
    </row>
    <row r="21" spans="2:9" ht="11.25" customHeight="1">
      <c r="B21" s="73" t="s">
        <v>20</v>
      </c>
      <c r="C21" s="322"/>
      <c r="D21" s="318"/>
      <c r="E21" s="324"/>
      <c r="F21" s="72"/>
      <c r="G21" s="318"/>
      <c r="H21" s="330"/>
      <c r="I21" s="331"/>
    </row>
    <row r="22" spans="1:9" ht="11.25" customHeight="1">
      <c r="A22" s="17" t="s">
        <v>21</v>
      </c>
      <c r="B22" s="78" t="s">
        <v>144</v>
      </c>
      <c r="C22" s="28">
        <v>1761</v>
      </c>
      <c r="D22" s="5">
        <v>2899.98035</v>
      </c>
      <c r="E22" s="28">
        <v>1955.27914</v>
      </c>
      <c r="F22" s="72"/>
      <c r="G22" s="5">
        <v>1634.15761</v>
      </c>
      <c r="H22" s="72">
        <f t="shared" si="0"/>
        <v>67.42387547557004</v>
      </c>
      <c r="I22" s="28">
        <f t="shared" si="1"/>
        <v>-944.7012099999997</v>
      </c>
    </row>
    <row r="23" spans="1:9" ht="11.25" customHeight="1" thickBot="1">
      <c r="A23" s="52" t="s">
        <v>110</v>
      </c>
      <c r="B23" s="132" t="s">
        <v>134</v>
      </c>
      <c r="C23" s="89">
        <v>714</v>
      </c>
      <c r="D23" s="101">
        <v>714</v>
      </c>
      <c r="E23" s="89">
        <v>586.47791</v>
      </c>
      <c r="F23" s="133"/>
      <c r="G23" s="101">
        <v>601.63333</v>
      </c>
      <c r="H23" s="133">
        <f t="shared" si="0"/>
        <v>82.13976330532212</v>
      </c>
      <c r="I23" s="89">
        <f t="shared" si="1"/>
        <v>-127.52209000000005</v>
      </c>
    </row>
    <row r="24" spans="1:9" ht="11.25" customHeight="1" thickBot="1">
      <c r="A24" s="55" t="s">
        <v>22</v>
      </c>
      <c r="B24" s="56" t="s">
        <v>23</v>
      </c>
      <c r="C24" s="1">
        <f>C25+C28+C33</f>
        <v>1509</v>
      </c>
      <c r="D24" s="4">
        <f>D25+D28+D33+D29+D30+D31+D32</f>
        <v>2802.65</v>
      </c>
      <c r="E24" s="1">
        <f>E25+E28+E33+E29+E30+E31+E32</f>
        <v>2735.87307</v>
      </c>
      <c r="F24" s="57">
        <f>F26+F28+F33</f>
        <v>0</v>
      </c>
      <c r="G24" s="4">
        <f>G25+G28+G33</f>
        <v>1151.41</v>
      </c>
      <c r="H24" s="49">
        <f t="shared" si="0"/>
        <v>97.61736463703996</v>
      </c>
      <c r="I24" s="50">
        <f t="shared" si="1"/>
        <v>-66.77693</v>
      </c>
    </row>
    <row r="25" spans="1:9" ht="11.25" customHeight="1">
      <c r="A25" s="52" t="s">
        <v>24</v>
      </c>
      <c r="B25" s="126" t="s">
        <v>25</v>
      </c>
      <c r="C25" s="325">
        <f>C27</f>
        <v>1209</v>
      </c>
      <c r="D25" s="346">
        <f>D27</f>
        <v>1209</v>
      </c>
      <c r="E25" s="324">
        <f>E27</f>
        <v>1210.45962</v>
      </c>
      <c r="F25" s="130"/>
      <c r="G25" s="346">
        <f>G27</f>
        <v>1151.41</v>
      </c>
      <c r="H25" s="354">
        <f>E25/D25*100</f>
        <v>100.12072952853599</v>
      </c>
      <c r="I25" s="324">
        <f>E25-D25</f>
        <v>1.4596200000000863</v>
      </c>
    </row>
    <row r="26" spans="2:9" ht="11.25" customHeight="1">
      <c r="B26" s="73" t="s">
        <v>26</v>
      </c>
      <c r="C26" s="324"/>
      <c r="D26" s="318"/>
      <c r="E26" s="331"/>
      <c r="F26" s="28">
        <f>F27</f>
        <v>0</v>
      </c>
      <c r="G26" s="318"/>
      <c r="H26" s="330"/>
      <c r="I26" s="331"/>
    </row>
    <row r="27" spans="1:9" ht="11.25" customHeight="1">
      <c r="A27" s="59" t="s">
        <v>27</v>
      </c>
      <c r="B27" s="73" t="s">
        <v>133</v>
      </c>
      <c r="C27" s="83">
        <v>1209</v>
      </c>
      <c r="D27" s="5">
        <v>1209</v>
      </c>
      <c r="E27" s="28">
        <v>1210.45962</v>
      </c>
      <c r="F27" s="72"/>
      <c r="G27" s="5">
        <v>1151.41</v>
      </c>
      <c r="H27" s="72">
        <f t="shared" si="0"/>
        <v>100.12072952853599</v>
      </c>
      <c r="I27" s="28">
        <f t="shared" si="1"/>
        <v>1.4596200000000863</v>
      </c>
    </row>
    <row r="28" spans="1:9" ht="11.25" customHeight="1">
      <c r="A28" s="62" t="s">
        <v>239</v>
      </c>
      <c r="B28" s="73" t="s">
        <v>240</v>
      </c>
      <c r="C28" s="83"/>
      <c r="D28" s="5">
        <v>62.65</v>
      </c>
      <c r="E28" s="28">
        <v>74.15</v>
      </c>
      <c r="F28" s="72"/>
      <c r="G28" s="5"/>
      <c r="H28" s="72">
        <f t="shared" si="0"/>
        <v>118.35594573024741</v>
      </c>
      <c r="I28" s="28">
        <f t="shared" si="1"/>
        <v>11.500000000000007</v>
      </c>
    </row>
    <row r="29" spans="1:9" ht="11.25" customHeight="1">
      <c r="A29" s="59" t="s">
        <v>247</v>
      </c>
      <c r="B29" s="73" t="s">
        <v>248</v>
      </c>
      <c r="C29" s="83"/>
      <c r="D29" s="5">
        <v>28</v>
      </c>
      <c r="E29" s="28">
        <v>10.32</v>
      </c>
      <c r="F29" s="72"/>
      <c r="G29" s="5"/>
      <c r="H29" s="72">
        <f t="shared" si="0"/>
        <v>36.85714285714286</v>
      </c>
      <c r="I29" s="28">
        <f t="shared" si="1"/>
        <v>-17.68</v>
      </c>
    </row>
    <row r="30" spans="1:9" ht="11.25" customHeight="1">
      <c r="A30" s="59" t="s">
        <v>249</v>
      </c>
      <c r="B30" s="73" t="s">
        <v>250</v>
      </c>
      <c r="C30" s="83"/>
      <c r="D30" s="5">
        <v>1023</v>
      </c>
      <c r="E30" s="28">
        <v>950.04345</v>
      </c>
      <c r="F30" s="72"/>
      <c r="G30" s="5"/>
      <c r="H30" s="72">
        <f t="shared" si="0"/>
        <v>92.8683724340176</v>
      </c>
      <c r="I30" s="28">
        <f t="shared" si="1"/>
        <v>-72.95655</v>
      </c>
    </row>
    <row r="31" spans="1:9" ht="11.25" customHeight="1">
      <c r="A31" s="59" t="s">
        <v>251</v>
      </c>
      <c r="B31" s="73" t="s">
        <v>237</v>
      </c>
      <c r="C31" s="83"/>
      <c r="D31" s="5">
        <v>150</v>
      </c>
      <c r="E31" s="28">
        <v>144.9</v>
      </c>
      <c r="F31" s="72"/>
      <c r="G31" s="5"/>
      <c r="H31" s="72">
        <f t="shared" si="0"/>
        <v>96.60000000000001</v>
      </c>
      <c r="I31" s="28">
        <f t="shared" si="1"/>
        <v>-5.099999999999994</v>
      </c>
    </row>
    <row r="32" spans="1:9" ht="48.75" customHeight="1">
      <c r="A32" s="59" t="s">
        <v>252</v>
      </c>
      <c r="B32" s="98" t="s">
        <v>253</v>
      </c>
      <c r="C32" s="83"/>
      <c r="D32" s="5">
        <v>330</v>
      </c>
      <c r="E32" s="28">
        <v>346</v>
      </c>
      <c r="F32" s="72"/>
      <c r="G32" s="5"/>
      <c r="H32" s="72">
        <f t="shared" si="0"/>
        <v>104.84848484848486</v>
      </c>
      <c r="I32" s="28">
        <f t="shared" si="1"/>
        <v>16</v>
      </c>
    </row>
    <row r="33" spans="1:9" ht="11.25" customHeight="1">
      <c r="A33" s="59" t="s">
        <v>243</v>
      </c>
      <c r="B33" s="73" t="s">
        <v>237</v>
      </c>
      <c r="C33" s="83">
        <v>300</v>
      </c>
      <c r="D33" s="5"/>
      <c r="E33" s="28"/>
      <c r="F33" s="72"/>
      <c r="G33" s="5"/>
      <c r="H33" s="72">
        <v>0</v>
      </c>
      <c r="I33" s="28">
        <f t="shared" si="1"/>
        <v>0</v>
      </c>
    </row>
    <row r="34" spans="1:9" ht="11.25" customHeight="1" thickBot="1">
      <c r="A34" s="141" t="s">
        <v>178</v>
      </c>
      <c r="B34" s="132" t="s">
        <v>179</v>
      </c>
      <c r="C34" s="84"/>
      <c r="D34" s="101"/>
      <c r="E34" s="89"/>
      <c r="F34" s="133"/>
      <c r="G34" s="106">
        <v>15.56612</v>
      </c>
      <c r="H34" s="133">
        <v>0</v>
      </c>
      <c r="I34" s="89">
        <f t="shared" si="1"/>
        <v>0</v>
      </c>
    </row>
    <row r="35" spans="1:9" ht="11.25" customHeight="1">
      <c r="A35" s="145" t="s">
        <v>28</v>
      </c>
      <c r="B35" s="328" t="s">
        <v>272</v>
      </c>
      <c r="C35" s="158"/>
      <c r="D35" s="326">
        <f>D37+D47</f>
        <v>6932</v>
      </c>
      <c r="E35" s="27"/>
      <c r="F35" s="64"/>
      <c r="G35" s="326">
        <f>G39+G41+G43+G47</f>
        <v>6032.37412</v>
      </c>
      <c r="H35" s="349">
        <f>E36/D35*100</f>
        <v>92.91813141950375</v>
      </c>
      <c r="I35" s="351">
        <f>E36-D35</f>
        <v>-490.9151299999994</v>
      </c>
    </row>
    <row r="36" spans="1:9" ht="11.25" customHeight="1" thickBot="1">
      <c r="A36" s="159"/>
      <c r="B36" s="329"/>
      <c r="C36" s="18">
        <f>C39+C41+C43+C47</f>
        <v>4880</v>
      </c>
      <c r="D36" s="327"/>
      <c r="E36" s="3">
        <f>E39+E41+E43+E47</f>
        <v>6441.084870000001</v>
      </c>
      <c r="F36" s="65" t="e">
        <f>F40+F41+#REF!</f>
        <v>#REF!</v>
      </c>
      <c r="G36" s="327"/>
      <c r="H36" s="350"/>
      <c r="I36" s="352"/>
    </row>
    <row r="37" spans="1:9" ht="45" customHeight="1">
      <c r="A37" s="156" t="s">
        <v>267</v>
      </c>
      <c r="B37" s="157" t="s">
        <v>268</v>
      </c>
      <c r="C37" s="153">
        <f>C38+C41+C43</f>
        <v>4830</v>
      </c>
      <c r="D37" s="107">
        <f>D38+D41+D43</f>
        <v>6830</v>
      </c>
      <c r="E37" s="23">
        <f>E38+E41+E43</f>
        <v>6307.05694</v>
      </c>
      <c r="F37" s="126"/>
      <c r="G37" s="107">
        <f>G38+G41+G43</f>
        <v>5977.80701</v>
      </c>
      <c r="H37" s="130">
        <f>E37/D37*100</f>
        <v>92.34343982430454</v>
      </c>
      <c r="I37" s="23">
        <f>E37-D37</f>
        <v>-522.9430599999996</v>
      </c>
    </row>
    <row r="38" spans="1:9" ht="26.25" customHeight="1">
      <c r="A38" s="140" t="s">
        <v>269</v>
      </c>
      <c r="B38" s="118" t="s">
        <v>266</v>
      </c>
      <c r="C38" s="83">
        <f>C39</f>
        <v>4140</v>
      </c>
      <c r="D38" s="5">
        <v>5840</v>
      </c>
      <c r="E38" s="28">
        <f>E39</f>
        <v>5587.9151</v>
      </c>
      <c r="F38" s="73"/>
      <c r="G38" s="5">
        <f>G39</f>
        <v>4949.10847</v>
      </c>
      <c r="H38" s="72">
        <f>E38/D38*100</f>
        <v>95.68347773972603</v>
      </c>
      <c r="I38" s="28">
        <f>E38-D38</f>
        <v>-252.08489999999983</v>
      </c>
    </row>
    <row r="39" spans="1:9" ht="11.25" customHeight="1">
      <c r="A39" s="341" t="s">
        <v>234</v>
      </c>
      <c r="B39" s="320" t="s">
        <v>266</v>
      </c>
      <c r="C39" s="321">
        <v>4140</v>
      </c>
      <c r="D39" s="318">
        <v>5840</v>
      </c>
      <c r="E39" s="323">
        <v>5587.9151</v>
      </c>
      <c r="F39" s="72"/>
      <c r="G39" s="318">
        <v>4949.10847</v>
      </c>
      <c r="H39" s="330">
        <f>E39/D39*100</f>
        <v>95.68347773972603</v>
      </c>
      <c r="I39" s="353">
        <f>E39-D39</f>
        <v>-252.08489999999983</v>
      </c>
    </row>
    <row r="40" spans="1:9" ht="12.75" customHeight="1">
      <c r="A40" s="342"/>
      <c r="B40" s="320"/>
      <c r="C40" s="322"/>
      <c r="D40" s="318"/>
      <c r="E40" s="324"/>
      <c r="F40" s="72"/>
      <c r="G40" s="318"/>
      <c r="H40" s="330"/>
      <c r="I40" s="353"/>
    </row>
    <row r="41" spans="1:9" ht="27.75" customHeight="1">
      <c r="A41" s="141" t="s">
        <v>136</v>
      </c>
      <c r="B41" s="98" t="s">
        <v>135</v>
      </c>
      <c r="C41" s="83">
        <f>C42</f>
        <v>532</v>
      </c>
      <c r="D41" s="5">
        <f>D42</f>
        <v>532</v>
      </c>
      <c r="E41" s="28">
        <f>E42</f>
        <v>528.00332</v>
      </c>
      <c r="F41" s="28">
        <f>F42</f>
        <v>0</v>
      </c>
      <c r="G41" s="5">
        <f>G42</f>
        <v>780.37876</v>
      </c>
      <c r="H41" s="72">
        <f t="shared" si="0"/>
        <v>99.24874436090226</v>
      </c>
      <c r="I41" s="28">
        <f t="shared" si="1"/>
        <v>-3.9966799999999694</v>
      </c>
    </row>
    <row r="42" spans="1:9" ht="22.5" customHeight="1">
      <c r="A42" s="81" t="s">
        <v>137</v>
      </c>
      <c r="B42" s="98" t="s">
        <v>135</v>
      </c>
      <c r="C42" s="83">
        <v>532</v>
      </c>
      <c r="D42" s="5">
        <v>532</v>
      </c>
      <c r="E42" s="28">
        <v>528.00332</v>
      </c>
      <c r="F42" s="72"/>
      <c r="G42" s="5">
        <v>780.37876</v>
      </c>
      <c r="H42" s="72">
        <f t="shared" si="0"/>
        <v>99.24874436090226</v>
      </c>
      <c r="I42" s="28">
        <f t="shared" si="1"/>
        <v>-3.9966799999999694</v>
      </c>
    </row>
    <row r="43" spans="1:10" ht="21" customHeight="1">
      <c r="A43" s="344" t="s">
        <v>29</v>
      </c>
      <c r="B43" s="343" t="s">
        <v>270</v>
      </c>
      <c r="C43" s="337">
        <v>158</v>
      </c>
      <c r="D43" s="318">
        <v>458</v>
      </c>
      <c r="E43" s="319">
        <f>E45</f>
        <v>191.13852</v>
      </c>
      <c r="F43" s="142"/>
      <c r="G43" s="318">
        <f>G45</f>
        <v>248.31978</v>
      </c>
      <c r="H43" s="330">
        <f>E43/D43*100</f>
        <v>41.73330131004367</v>
      </c>
      <c r="I43" s="331">
        <f>E43-D43</f>
        <v>-266.86148000000003</v>
      </c>
      <c r="J43" s="58"/>
    </row>
    <row r="44" spans="1:10" ht="25.5" customHeight="1">
      <c r="A44" s="345"/>
      <c r="B44" s="343"/>
      <c r="C44" s="337"/>
      <c r="D44" s="318"/>
      <c r="E44" s="319"/>
      <c r="F44" s="92"/>
      <c r="G44" s="318"/>
      <c r="H44" s="330"/>
      <c r="I44" s="331"/>
      <c r="J44" s="66"/>
    </row>
    <row r="45" spans="1:9" s="66" customFormat="1" ht="11.25" customHeight="1">
      <c r="A45" s="335" t="s">
        <v>30</v>
      </c>
      <c r="B45" s="343" t="s">
        <v>271</v>
      </c>
      <c r="C45" s="337">
        <v>158</v>
      </c>
      <c r="D45" s="318">
        <v>458</v>
      </c>
      <c r="E45" s="331">
        <v>191.13852</v>
      </c>
      <c r="F45" s="92"/>
      <c r="G45" s="318">
        <v>248.31978</v>
      </c>
      <c r="H45" s="330">
        <f>H43</f>
        <v>41.73330131004367</v>
      </c>
      <c r="I45" s="331">
        <f>E45-D45</f>
        <v>-266.86148000000003</v>
      </c>
    </row>
    <row r="46" spans="1:9" s="66" customFormat="1" ht="23.25" customHeight="1" thickBot="1">
      <c r="A46" s="336"/>
      <c r="B46" s="338"/>
      <c r="C46" s="321"/>
      <c r="D46" s="340"/>
      <c r="E46" s="323"/>
      <c r="F46" s="143"/>
      <c r="G46" s="340"/>
      <c r="H46" s="332"/>
      <c r="I46" s="323"/>
    </row>
    <row r="47" spans="1:236" s="144" customFormat="1" ht="11.25" customHeight="1" thickBot="1">
      <c r="A47" s="61" t="s">
        <v>196</v>
      </c>
      <c r="B47" s="161" t="s">
        <v>197</v>
      </c>
      <c r="C47" s="160">
        <f>C48</f>
        <v>50</v>
      </c>
      <c r="D47" s="100">
        <f>D48</f>
        <v>102</v>
      </c>
      <c r="E47" s="33">
        <f>E48</f>
        <v>134.02793</v>
      </c>
      <c r="F47" s="33">
        <f>F48</f>
        <v>0</v>
      </c>
      <c r="G47" s="100">
        <f>G48</f>
        <v>54.56711</v>
      </c>
      <c r="H47" s="49">
        <f t="shared" si="0"/>
        <v>131.39993137254902</v>
      </c>
      <c r="I47" s="50">
        <f t="shared" si="1"/>
        <v>32.02793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</row>
    <row r="48" spans="1:9" s="66" customFormat="1" ht="11.25" customHeight="1" thickBot="1">
      <c r="A48" s="67" t="s">
        <v>195</v>
      </c>
      <c r="B48" s="162" t="s">
        <v>197</v>
      </c>
      <c r="C48" s="154">
        <v>50</v>
      </c>
      <c r="D48" s="91">
        <v>102</v>
      </c>
      <c r="E48" s="90">
        <v>134.02793</v>
      </c>
      <c r="F48" s="163"/>
      <c r="G48" s="93">
        <v>54.56711</v>
      </c>
      <c r="H48" s="164">
        <f t="shared" si="0"/>
        <v>131.39993137254902</v>
      </c>
      <c r="I48" s="139">
        <f t="shared" si="1"/>
        <v>32.02793</v>
      </c>
    </row>
    <row r="49" spans="1:9" s="66" customFormat="1" ht="11.25" customHeight="1" thickBot="1">
      <c r="A49" s="55" t="s">
        <v>31</v>
      </c>
      <c r="B49" s="151" t="s">
        <v>32</v>
      </c>
      <c r="C49" s="1">
        <f>C50+C51+C52+C53+C55+C54</f>
        <v>2391</v>
      </c>
      <c r="D49" s="4">
        <f>D50+D51+D52+D53+D55+D54</f>
        <v>2547</v>
      </c>
      <c r="E49" s="4">
        <f>E50+E51+E52+E53+E55+E54</f>
        <v>454.37308</v>
      </c>
      <c r="F49" s="68"/>
      <c r="G49" s="4">
        <f>G50+G51+G53+G52+G55+G54</f>
        <v>1466.39615</v>
      </c>
      <c r="H49" s="49">
        <f t="shared" si="0"/>
        <v>17.83953985080487</v>
      </c>
      <c r="I49" s="50">
        <f t="shared" si="1"/>
        <v>-2092.62692</v>
      </c>
    </row>
    <row r="50" spans="1:9" s="66" customFormat="1" ht="11.25" customHeight="1">
      <c r="A50" s="52" t="s">
        <v>138</v>
      </c>
      <c r="B50" s="60" t="s">
        <v>114</v>
      </c>
      <c r="C50" s="23"/>
      <c r="D50" s="107"/>
      <c r="E50" s="23"/>
      <c r="F50" s="176"/>
      <c r="G50" s="107">
        <v>63.49979</v>
      </c>
      <c r="H50" s="130">
        <v>0</v>
      </c>
      <c r="I50" s="23">
        <f t="shared" si="1"/>
        <v>0</v>
      </c>
    </row>
    <row r="51" spans="1:9" s="66" customFormat="1" ht="11.25" customHeight="1">
      <c r="A51" s="59" t="s">
        <v>126</v>
      </c>
      <c r="B51" s="166" t="s">
        <v>128</v>
      </c>
      <c r="C51" s="28">
        <v>1</v>
      </c>
      <c r="D51" s="5">
        <v>157</v>
      </c>
      <c r="E51" s="28">
        <v>79.43209</v>
      </c>
      <c r="F51" s="92"/>
      <c r="G51" s="5">
        <v>0.41559</v>
      </c>
      <c r="H51" s="72">
        <f t="shared" si="0"/>
        <v>50.593687898089165</v>
      </c>
      <c r="I51" s="28">
        <f t="shared" si="1"/>
        <v>-77.56791</v>
      </c>
    </row>
    <row r="52" spans="1:9" s="66" customFormat="1" ht="11.25" customHeight="1">
      <c r="A52" s="59" t="s">
        <v>244</v>
      </c>
      <c r="B52" s="166" t="s">
        <v>155</v>
      </c>
      <c r="C52" s="28">
        <v>220</v>
      </c>
      <c r="D52" s="5">
        <v>220</v>
      </c>
      <c r="E52" s="28">
        <v>28.7938</v>
      </c>
      <c r="F52" s="92"/>
      <c r="G52" s="5"/>
      <c r="H52" s="72">
        <f t="shared" si="0"/>
        <v>13.08809090909091</v>
      </c>
      <c r="I52" s="28">
        <f t="shared" si="1"/>
        <v>-191.2062</v>
      </c>
    </row>
    <row r="53" spans="1:9" s="66" customFormat="1" ht="11.25" customHeight="1">
      <c r="A53" s="59" t="s">
        <v>127</v>
      </c>
      <c r="B53" s="62" t="s">
        <v>129</v>
      </c>
      <c r="C53" s="28"/>
      <c r="D53" s="5"/>
      <c r="E53" s="28"/>
      <c r="F53" s="92"/>
      <c r="G53" s="5">
        <v>157.7731</v>
      </c>
      <c r="H53" s="72">
        <v>0</v>
      </c>
      <c r="I53" s="28">
        <f t="shared" si="1"/>
        <v>0</v>
      </c>
    </row>
    <row r="54" spans="1:9" s="66" customFormat="1" ht="11.25" customHeight="1">
      <c r="A54" s="59" t="s">
        <v>145</v>
      </c>
      <c r="B54" s="62" t="s">
        <v>146</v>
      </c>
      <c r="C54" s="28"/>
      <c r="D54" s="5"/>
      <c r="E54" s="28"/>
      <c r="F54" s="92"/>
      <c r="G54" s="5"/>
      <c r="H54" s="72">
        <v>0</v>
      </c>
      <c r="I54" s="28">
        <f t="shared" si="1"/>
        <v>0</v>
      </c>
    </row>
    <row r="55" spans="1:9" s="66" customFormat="1" ht="23.25" customHeight="1">
      <c r="A55" s="59" t="s">
        <v>147</v>
      </c>
      <c r="B55" s="166" t="s">
        <v>148</v>
      </c>
      <c r="C55" s="28">
        <v>2170</v>
      </c>
      <c r="D55" s="5">
        <v>2170</v>
      </c>
      <c r="E55" s="28">
        <v>346.14719</v>
      </c>
      <c r="F55" s="92"/>
      <c r="G55" s="5">
        <v>1244.70767</v>
      </c>
      <c r="H55" s="72">
        <f t="shared" si="0"/>
        <v>15.95148341013825</v>
      </c>
      <c r="I55" s="28">
        <f t="shared" si="1"/>
        <v>-1823.8528099999999</v>
      </c>
    </row>
    <row r="56" spans="1:9" s="66" customFormat="1" ht="13.5" customHeight="1" thickBot="1">
      <c r="A56" s="62" t="s">
        <v>236</v>
      </c>
      <c r="B56" s="177" t="s">
        <v>235</v>
      </c>
      <c r="C56" s="89"/>
      <c r="D56" s="101"/>
      <c r="E56" s="89"/>
      <c r="F56" s="143"/>
      <c r="G56" s="101"/>
      <c r="H56" s="133">
        <v>0</v>
      </c>
      <c r="I56" s="89">
        <f t="shared" si="1"/>
        <v>0</v>
      </c>
    </row>
    <row r="57" spans="1:10" s="66" customFormat="1" ht="34.5" customHeight="1" thickBot="1">
      <c r="A57" s="55" t="s">
        <v>259</v>
      </c>
      <c r="B57" s="80" t="s">
        <v>33</v>
      </c>
      <c r="C57" s="181">
        <f>C58+C59</f>
        <v>0</v>
      </c>
      <c r="D57" s="181">
        <f>D58+D59+D60</f>
        <v>1143</v>
      </c>
      <c r="E57" s="181">
        <f>E58+E59+E60</f>
        <v>1142.94659</v>
      </c>
      <c r="F57" s="181">
        <f>F58+F59</f>
        <v>0</v>
      </c>
      <c r="G57" s="181">
        <v>229.7103</v>
      </c>
      <c r="H57" s="182">
        <f t="shared" si="0"/>
        <v>99.99532720909886</v>
      </c>
      <c r="I57" s="50">
        <f t="shared" si="1"/>
        <v>-0.0534099999999853</v>
      </c>
      <c r="J57" s="39"/>
    </row>
    <row r="58" spans="1:9" s="38" customFormat="1" ht="11.25" customHeight="1" thickBot="1">
      <c r="A58" s="113" t="s">
        <v>260</v>
      </c>
      <c r="B58" s="178" t="s">
        <v>88</v>
      </c>
      <c r="C58" s="179"/>
      <c r="D58" s="180">
        <v>256</v>
      </c>
      <c r="E58" s="23">
        <v>256</v>
      </c>
      <c r="F58" s="130"/>
      <c r="G58" s="107"/>
      <c r="H58" s="130">
        <f t="shared" si="0"/>
        <v>100</v>
      </c>
      <c r="I58" s="23">
        <f t="shared" si="1"/>
        <v>0</v>
      </c>
    </row>
    <row r="59" spans="1:9" s="38" customFormat="1" ht="11.25" customHeight="1" thickBot="1">
      <c r="A59" s="61" t="s">
        <v>261</v>
      </c>
      <c r="B59" s="167" t="s">
        <v>88</v>
      </c>
      <c r="C59" s="28"/>
      <c r="D59" s="5">
        <v>22</v>
      </c>
      <c r="E59" s="28">
        <v>21.07</v>
      </c>
      <c r="F59" s="72"/>
      <c r="G59" s="5"/>
      <c r="H59" s="72">
        <f t="shared" si="0"/>
        <v>95.77272727272728</v>
      </c>
      <c r="I59" s="28">
        <f t="shared" si="1"/>
        <v>-0.9299999999999997</v>
      </c>
    </row>
    <row r="60" spans="1:9" s="38" customFormat="1" ht="30.75" customHeight="1" thickBot="1">
      <c r="A60" s="61" t="s">
        <v>262</v>
      </c>
      <c r="B60" s="183" t="s">
        <v>254</v>
      </c>
      <c r="C60" s="89"/>
      <c r="D60" s="101">
        <v>865</v>
      </c>
      <c r="E60" s="89">
        <v>865.87659</v>
      </c>
      <c r="F60" s="133"/>
      <c r="G60" s="101"/>
      <c r="H60" s="133">
        <f t="shared" si="0"/>
        <v>100.10133988439307</v>
      </c>
      <c r="I60" s="89">
        <f t="shared" si="1"/>
        <v>0.8765899999999647</v>
      </c>
    </row>
    <row r="61" spans="1:9" ht="11.25" customHeight="1" thickBot="1">
      <c r="A61" s="55" t="s">
        <v>34</v>
      </c>
      <c r="B61" s="80" t="s">
        <v>35</v>
      </c>
      <c r="C61" s="181">
        <f>C63+C64+C66+C68+C69+C71+C72+C73+C74+C77+C82+C62+C80+C81</f>
        <v>965</v>
      </c>
      <c r="D61" s="184">
        <f>D63+D64+D66+D68+D69+D70+D72+D73+D74+D77+D82+D62+D80+D81</f>
        <v>987.346</v>
      </c>
      <c r="E61" s="181">
        <f>SUM(E62+E63+E64+E71+E72+E74+E77+E80+E81+E82)</f>
        <v>1111.86454</v>
      </c>
      <c r="F61" s="181" t="e">
        <f>#REF!+#REF!+F66+F68+F69+F71+F72+F73+F75+F77+F62+F80+F81+F82</f>
        <v>#REF!</v>
      </c>
      <c r="G61" s="184">
        <f>G63+G64+G66+G68+G69+G70+G72+G73+G74+G77+G62+G80+G81+G82+G78</f>
        <v>968.38438</v>
      </c>
      <c r="H61" s="182">
        <f t="shared" si="0"/>
        <v>112.61143915101697</v>
      </c>
      <c r="I61" s="50">
        <f t="shared" si="1"/>
        <v>124.51854000000003</v>
      </c>
    </row>
    <row r="62" spans="1:9" ht="11.25" customHeight="1">
      <c r="A62" s="60" t="s">
        <v>107</v>
      </c>
      <c r="B62" s="152" t="s">
        <v>139</v>
      </c>
      <c r="C62" s="23">
        <v>45</v>
      </c>
      <c r="D62" s="107">
        <v>45</v>
      </c>
      <c r="E62" s="23">
        <v>34.00145</v>
      </c>
      <c r="F62" s="130"/>
      <c r="G62" s="107">
        <v>38.40871</v>
      </c>
      <c r="H62" s="130">
        <f t="shared" si="0"/>
        <v>75.55877777777778</v>
      </c>
      <c r="I62" s="23">
        <f t="shared" si="1"/>
        <v>-10.998550000000002</v>
      </c>
    </row>
    <row r="63" spans="1:10" s="38" customFormat="1" ht="11.25" customHeight="1">
      <c r="A63" s="17" t="s">
        <v>36</v>
      </c>
      <c r="B63" s="78" t="s">
        <v>273</v>
      </c>
      <c r="C63" s="185">
        <v>1</v>
      </c>
      <c r="D63" s="186">
        <v>1</v>
      </c>
      <c r="E63" s="187">
        <v>6.55003</v>
      </c>
      <c r="F63" s="171"/>
      <c r="G63" s="186">
        <v>15.275</v>
      </c>
      <c r="H63" s="72">
        <f>E63/D63*100</f>
        <v>655.0029999999999</v>
      </c>
      <c r="I63" s="28">
        <f>E63-D63</f>
        <v>5.55003</v>
      </c>
      <c r="J63" s="39"/>
    </row>
    <row r="64" spans="1:9" ht="11.25" customHeight="1">
      <c r="A64" s="59" t="s">
        <v>37</v>
      </c>
      <c r="B64" s="78" t="s">
        <v>274</v>
      </c>
      <c r="C64" s="28">
        <v>38</v>
      </c>
      <c r="D64" s="5">
        <v>38</v>
      </c>
      <c r="E64" s="28">
        <v>15</v>
      </c>
      <c r="F64" s="72"/>
      <c r="G64" s="5">
        <v>10</v>
      </c>
      <c r="H64" s="72">
        <f>E64/D64*100</f>
        <v>39.473684210526315</v>
      </c>
      <c r="I64" s="28">
        <f>E64-D64</f>
        <v>-23</v>
      </c>
    </row>
    <row r="65" spans="1:9" ht="13.5" customHeight="1">
      <c r="A65" s="59" t="s">
        <v>49</v>
      </c>
      <c r="B65" s="338" t="s">
        <v>275</v>
      </c>
      <c r="C65" s="323"/>
      <c r="D65" s="318"/>
      <c r="E65" s="331"/>
      <c r="F65" s="72"/>
      <c r="G65" s="318"/>
      <c r="H65" s="330"/>
      <c r="I65" s="331"/>
    </row>
    <row r="66" spans="1:9" ht="7.5" customHeight="1">
      <c r="A66" s="60"/>
      <c r="B66" s="339"/>
      <c r="C66" s="324"/>
      <c r="D66" s="318"/>
      <c r="E66" s="331"/>
      <c r="F66" s="72"/>
      <c r="G66" s="318"/>
      <c r="H66" s="330"/>
      <c r="I66" s="331"/>
    </row>
    <row r="67" spans="1:9" ht="11.25" customHeight="1">
      <c r="A67" s="52" t="s">
        <v>177</v>
      </c>
      <c r="B67" s="78" t="s">
        <v>160</v>
      </c>
      <c r="C67" s="28"/>
      <c r="D67" s="318"/>
      <c r="E67" s="331"/>
      <c r="F67" s="72"/>
      <c r="G67" s="318"/>
      <c r="H67" s="330"/>
      <c r="I67" s="331"/>
    </row>
    <row r="68" spans="2:9" ht="8.25" customHeight="1" hidden="1" thickBot="1">
      <c r="B68" s="78"/>
      <c r="C68" s="28"/>
      <c r="D68" s="318"/>
      <c r="E68" s="331"/>
      <c r="F68" s="72"/>
      <c r="G68" s="318"/>
      <c r="H68" s="330"/>
      <c r="I68" s="331"/>
    </row>
    <row r="69" spans="1:9" ht="11.25" customHeight="1">
      <c r="A69" s="59" t="s">
        <v>92</v>
      </c>
      <c r="B69" s="78" t="s">
        <v>94</v>
      </c>
      <c r="C69" s="28"/>
      <c r="D69" s="5"/>
      <c r="E69" s="28"/>
      <c r="F69" s="72"/>
      <c r="G69" s="5">
        <v>30</v>
      </c>
      <c r="H69" s="72">
        <v>0</v>
      </c>
      <c r="I69" s="28">
        <f t="shared" si="1"/>
        <v>0</v>
      </c>
    </row>
    <row r="70" spans="1:9" ht="10.5" customHeight="1">
      <c r="A70" s="333" t="s">
        <v>38</v>
      </c>
      <c r="B70" s="338" t="s">
        <v>276</v>
      </c>
      <c r="C70" s="28">
        <v>181</v>
      </c>
      <c r="D70" s="318">
        <v>181</v>
      </c>
      <c r="E70" s="28">
        <v>22</v>
      </c>
      <c r="F70" s="72"/>
      <c r="G70" s="318">
        <v>12.3</v>
      </c>
      <c r="H70" s="330">
        <f>E71/D70*100</f>
        <v>12.154696132596685</v>
      </c>
      <c r="I70" s="331">
        <f>E71-D70</f>
        <v>-159</v>
      </c>
    </row>
    <row r="71" spans="1:9" ht="1.5" customHeight="1" hidden="1">
      <c r="A71" s="334"/>
      <c r="B71" s="339"/>
      <c r="C71" s="28">
        <v>181</v>
      </c>
      <c r="D71" s="318"/>
      <c r="E71" s="28">
        <v>22</v>
      </c>
      <c r="F71" s="72"/>
      <c r="G71" s="318"/>
      <c r="H71" s="330"/>
      <c r="I71" s="331"/>
    </row>
    <row r="72" spans="1:9" ht="11.25" customHeight="1">
      <c r="A72" s="59" t="s">
        <v>39</v>
      </c>
      <c r="B72" s="78" t="s">
        <v>93</v>
      </c>
      <c r="C72" s="28">
        <v>140</v>
      </c>
      <c r="D72" s="5">
        <v>140</v>
      </c>
      <c r="E72" s="28">
        <v>322.24039</v>
      </c>
      <c r="F72" s="72"/>
      <c r="G72" s="5">
        <v>288.49582</v>
      </c>
      <c r="H72" s="72">
        <f aca="true" t="shared" si="2" ref="H72:H134">E72/D72*100</f>
        <v>230.17170714285714</v>
      </c>
      <c r="I72" s="28">
        <f aca="true" t="shared" si="3" ref="I72:I134">E72-D72</f>
        <v>182.24039</v>
      </c>
    </row>
    <row r="73" spans="1:9" ht="11.25" customHeight="1">
      <c r="A73" s="59" t="s">
        <v>40</v>
      </c>
      <c r="B73" s="78" t="s">
        <v>41</v>
      </c>
      <c r="C73" s="28"/>
      <c r="D73" s="5"/>
      <c r="E73" s="28"/>
      <c r="F73" s="72"/>
      <c r="G73" s="5"/>
      <c r="H73" s="72">
        <v>0</v>
      </c>
      <c r="I73" s="28">
        <f t="shared" si="3"/>
        <v>0</v>
      </c>
    </row>
    <row r="74" spans="1:9" ht="11.25" customHeight="1">
      <c r="A74" s="59" t="s">
        <v>42</v>
      </c>
      <c r="B74" s="338" t="s">
        <v>277</v>
      </c>
      <c r="C74" s="323">
        <v>14</v>
      </c>
      <c r="D74" s="318">
        <v>14</v>
      </c>
      <c r="E74" s="323">
        <v>14.77019</v>
      </c>
      <c r="F74" s="72"/>
      <c r="G74" s="340">
        <v>3</v>
      </c>
      <c r="H74" s="330">
        <f>E74/D74*100</f>
        <v>105.50135714285713</v>
      </c>
      <c r="I74" s="331">
        <f>E74-D74</f>
        <v>0.7701899999999995</v>
      </c>
    </row>
    <row r="75" spans="2:9" ht="9.75" customHeight="1">
      <c r="B75" s="339"/>
      <c r="C75" s="324"/>
      <c r="D75" s="318"/>
      <c r="E75" s="324"/>
      <c r="F75" s="72"/>
      <c r="G75" s="346"/>
      <c r="H75" s="330"/>
      <c r="I75" s="331"/>
    </row>
    <row r="76" spans="1:9" ht="11.25" customHeight="1">
      <c r="A76" s="59" t="s">
        <v>43</v>
      </c>
      <c r="B76" s="78" t="s">
        <v>44</v>
      </c>
      <c r="C76" s="28"/>
      <c r="D76" s="5"/>
      <c r="E76" s="28"/>
      <c r="F76" s="72"/>
      <c r="G76" s="5">
        <v>5.491</v>
      </c>
      <c r="H76" s="72">
        <v>0</v>
      </c>
      <c r="I76" s="28">
        <f>E76-D76</f>
        <v>0</v>
      </c>
    </row>
    <row r="77" spans="1:9" ht="11.25" customHeight="1">
      <c r="A77" s="60"/>
      <c r="B77" s="78" t="s">
        <v>45</v>
      </c>
      <c r="C77" s="28">
        <f>C78+C79</f>
        <v>0</v>
      </c>
      <c r="D77" s="5">
        <f>D78+D79</f>
        <v>5.346</v>
      </c>
      <c r="E77" s="28">
        <f>E78+E79</f>
        <v>5.346</v>
      </c>
      <c r="F77" s="28">
        <f>F78+F79</f>
        <v>0</v>
      </c>
      <c r="G77" s="5">
        <v>4.5</v>
      </c>
      <c r="H77" s="72">
        <f>E77/D77*100</f>
        <v>100</v>
      </c>
      <c r="I77" s="28">
        <f>E77-D77</f>
        <v>0</v>
      </c>
    </row>
    <row r="78" spans="1:9" ht="11.25" customHeight="1">
      <c r="A78" s="52" t="s">
        <v>124</v>
      </c>
      <c r="B78" s="77" t="s">
        <v>123</v>
      </c>
      <c r="C78" s="28"/>
      <c r="D78" s="5"/>
      <c r="E78" s="28"/>
      <c r="F78" s="72"/>
      <c r="G78" s="5">
        <v>0.991</v>
      </c>
      <c r="H78" s="72">
        <v>0</v>
      </c>
      <c r="I78" s="28">
        <f t="shared" si="3"/>
        <v>0</v>
      </c>
    </row>
    <row r="79" spans="1:9" ht="11.25" customHeight="1">
      <c r="A79" s="62" t="s">
        <v>109</v>
      </c>
      <c r="B79" s="168" t="s">
        <v>113</v>
      </c>
      <c r="C79" s="28"/>
      <c r="D79" s="5">
        <v>5.346</v>
      </c>
      <c r="E79" s="28">
        <v>5.346</v>
      </c>
      <c r="F79" s="72"/>
      <c r="G79" s="5"/>
      <c r="H79" s="72">
        <f t="shared" si="2"/>
        <v>100</v>
      </c>
      <c r="I79" s="28">
        <f t="shared" si="3"/>
        <v>0</v>
      </c>
    </row>
    <row r="80" spans="1:9" ht="11.25" customHeight="1">
      <c r="A80" s="62" t="s">
        <v>101</v>
      </c>
      <c r="B80" s="169" t="s">
        <v>125</v>
      </c>
      <c r="C80" s="28"/>
      <c r="D80" s="5"/>
      <c r="E80" s="28">
        <v>30</v>
      </c>
      <c r="F80" s="72"/>
      <c r="G80" s="5">
        <v>3</v>
      </c>
      <c r="H80" s="72">
        <v>0</v>
      </c>
      <c r="I80" s="28">
        <f t="shared" si="3"/>
        <v>30</v>
      </c>
    </row>
    <row r="81" spans="1:9" ht="11.25" customHeight="1">
      <c r="A81" s="62" t="s">
        <v>132</v>
      </c>
      <c r="B81" s="169" t="s">
        <v>125</v>
      </c>
      <c r="C81" s="28">
        <v>29</v>
      </c>
      <c r="D81" s="5">
        <v>46</v>
      </c>
      <c r="E81" s="28">
        <v>64.73038</v>
      </c>
      <c r="F81" s="72"/>
      <c r="G81" s="5">
        <v>39.24</v>
      </c>
      <c r="H81" s="72">
        <f t="shared" si="2"/>
        <v>140.71821739130434</v>
      </c>
      <c r="I81" s="28">
        <f t="shared" si="3"/>
        <v>18.730379999999997</v>
      </c>
    </row>
    <row r="82" spans="1:9" ht="11.25" customHeight="1">
      <c r="A82" s="62" t="s">
        <v>46</v>
      </c>
      <c r="B82" s="78" t="s">
        <v>47</v>
      </c>
      <c r="C82" s="28">
        <f>C83</f>
        <v>517</v>
      </c>
      <c r="D82" s="5">
        <f>D83</f>
        <v>517</v>
      </c>
      <c r="E82" s="5">
        <v>597.2261</v>
      </c>
      <c r="F82" s="5" t="e">
        <f>#REF!</f>
        <v>#REF!</v>
      </c>
      <c r="G82" s="5">
        <f>G83</f>
        <v>523.17385</v>
      </c>
      <c r="H82" s="72">
        <f t="shared" si="2"/>
        <v>115.51762088974856</v>
      </c>
      <c r="I82" s="28">
        <f t="shared" si="3"/>
        <v>80.22609999999997</v>
      </c>
    </row>
    <row r="83" spans="1:9" ht="11.25" customHeight="1" thickBot="1">
      <c r="A83" s="59" t="s">
        <v>48</v>
      </c>
      <c r="B83" s="95" t="s">
        <v>278</v>
      </c>
      <c r="C83" s="89">
        <v>517</v>
      </c>
      <c r="D83" s="101">
        <v>517</v>
      </c>
      <c r="E83" s="89">
        <v>597.2261</v>
      </c>
      <c r="F83" s="133"/>
      <c r="G83" s="101">
        <v>523.17385</v>
      </c>
      <c r="H83" s="133">
        <f>E83/D83*100</f>
        <v>115.51762088974856</v>
      </c>
      <c r="I83" s="89">
        <f>E83-D83</f>
        <v>80.22609999999997</v>
      </c>
    </row>
    <row r="84" spans="1:9" ht="11.25" customHeight="1" thickBot="1">
      <c r="A84" s="55" t="s">
        <v>50</v>
      </c>
      <c r="B84" s="80" t="s">
        <v>51</v>
      </c>
      <c r="C84" s="181">
        <f>C85+C86+C87</f>
        <v>0</v>
      </c>
      <c r="D84" s="184">
        <f>D85+D86+D87</f>
        <v>8940</v>
      </c>
      <c r="E84" s="181">
        <f>E85+E86+E87</f>
        <v>9048.20717</v>
      </c>
      <c r="F84" s="188">
        <f>F85+F86+F87</f>
        <v>0</v>
      </c>
      <c r="G84" s="184">
        <f>G85+G86+G87</f>
        <v>542.15182</v>
      </c>
      <c r="H84" s="182">
        <f t="shared" si="2"/>
        <v>101.21037102908276</v>
      </c>
      <c r="I84" s="50">
        <f t="shared" si="3"/>
        <v>108.20716999999968</v>
      </c>
    </row>
    <row r="85" spans="1:9" ht="11.25" customHeight="1">
      <c r="A85" s="52" t="s">
        <v>52</v>
      </c>
      <c r="B85" s="152" t="s">
        <v>53</v>
      </c>
      <c r="C85" s="23"/>
      <c r="D85" s="107"/>
      <c r="E85" s="23">
        <v>85.71659</v>
      </c>
      <c r="F85" s="130"/>
      <c r="G85" s="107">
        <v>83.92382</v>
      </c>
      <c r="H85" s="127">
        <v>0</v>
      </c>
      <c r="I85" s="128">
        <f t="shared" si="3"/>
        <v>85.71659</v>
      </c>
    </row>
    <row r="86" spans="1:9" ht="11.25" customHeight="1" hidden="1">
      <c r="A86" s="59" t="s">
        <v>157</v>
      </c>
      <c r="B86" s="78" t="s">
        <v>53</v>
      </c>
      <c r="C86" s="28"/>
      <c r="D86" s="5"/>
      <c r="E86" s="28"/>
      <c r="F86" s="72"/>
      <c r="G86" s="5"/>
      <c r="H86" s="87" t="e">
        <f t="shared" si="2"/>
        <v>#DIV/0!</v>
      </c>
      <c r="I86" s="88">
        <f t="shared" si="3"/>
        <v>0</v>
      </c>
    </row>
    <row r="87" spans="1:9" ht="11.25" customHeight="1" thickBot="1">
      <c r="A87" s="59" t="s">
        <v>54</v>
      </c>
      <c r="B87" s="95" t="s">
        <v>51</v>
      </c>
      <c r="C87" s="89"/>
      <c r="D87" s="101">
        <v>8940</v>
      </c>
      <c r="E87" s="89">
        <v>8962.49058</v>
      </c>
      <c r="F87" s="133"/>
      <c r="G87" s="101">
        <v>458.228</v>
      </c>
      <c r="H87" s="134">
        <f t="shared" si="2"/>
        <v>100.25157248322148</v>
      </c>
      <c r="I87" s="135">
        <f t="shared" si="3"/>
        <v>22.49057999999968</v>
      </c>
    </row>
    <row r="88" spans="1:9" ht="11.25" customHeight="1" thickBot="1">
      <c r="A88" s="69" t="s">
        <v>57</v>
      </c>
      <c r="B88" s="191" t="s">
        <v>58</v>
      </c>
      <c r="C88" s="192">
        <f>C89+C165+C163+C162</f>
        <v>337835.506</v>
      </c>
      <c r="D88" s="193">
        <f>D89+D165+D163+D162</f>
        <v>359612.76099999994</v>
      </c>
      <c r="E88" s="192">
        <f>E89+E165+E163+E162</f>
        <v>340407.81976999994</v>
      </c>
      <c r="F88" s="192">
        <f>F89+F165+F163+F162+F164</f>
        <v>0</v>
      </c>
      <c r="G88" s="193">
        <f>G89+G165+G163+G162+G164</f>
        <v>310247.57167</v>
      </c>
      <c r="H88" s="194">
        <f t="shared" si="2"/>
        <v>94.65954957310316</v>
      </c>
      <c r="I88" s="195">
        <f t="shared" si="3"/>
        <v>-19204.941229999997</v>
      </c>
    </row>
    <row r="89" spans="1:9" ht="11.25" customHeight="1" thickBot="1">
      <c r="A89" s="70" t="s">
        <v>97</v>
      </c>
      <c r="B89" s="196" t="s">
        <v>98</v>
      </c>
      <c r="C89" s="88">
        <f>C90+C93+C113+C144</f>
        <v>337835.506</v>
      </c>
      <c r="D89" s="172">
        <f>D90+D93+D113+D144</f>
        <v>359612.76099999994</v>
      </c>
      <c r="E89" s="88">
        <f>E90+E93+E113+E144</f>
        <v>340399.63839</v>
      </c>
      <c r="F89" s="88">
        <f>F90+F93+F113+F144</f>
        <v>0</v>
      </c>
      <c r="G89" s="172">
        <f>G90+G93+G113+G144</f>
        <v>310246.52731</v>
      </c>
      <c r="H89" s="87">
        <f t="shared" si="2"/>
        <v>94.65727452035553</v>
      </c>
      <c r="I89" s="197">
        <f t="shared" si="3"/>
        <v>-19213.122609999962</v>
      </c>
    </row>
    <row r="90" spans="1:9" ht="11.25" customHeight="1" thickBot="1">
      <c r="A90" s="69" t="s">
        <v>205</v>
      </c>
      <c r="B90" s="198" t="s">
        <v>59</v>
      </c>
      <c r="C90" s="122">
        <f>C91+C92</f>
        <v>116714.4</v>
      </c>
      <c r="D90" s="199">
        <f>D91+D92</f>
        <v>130593.4</v>
      </c>
      <c r="E90" s="122">
        <f>E91+E92</f>
        <v>130593.4</v>
      </c>
      <c r="F90" s="200">
        <f>F91+F92</f>
        <v>0</v>
      </c>
      <c r="G90" s="199">
        <f>SUM(G91+G92)</f>
        <v>107334.7</v>
      </c>
      <c r="H90" s="201">
        <f t="shared" si="2"/>
        <v>100</v>
      </c>
      <c r="I90" s="202">
        <f t="shared" si="3"/>
        <v>0</v>
      </c>
    </row>
    <row r="91" spans="1:9" ht="11.25" customHeight="1">
      <c r="A91" s="60" t="s">
        <v>203</v>
      </c>
      <c r="B91" s="152" t="s">
        <v>60</v>
      </c>
      <c r="C91" s="189">
        <v>115282</v>
      </c>
      <c r="D91" s="190">
        <v>127611</v>
      </c>
      <c r="E91" s="23">
        <v>127611</v>
      </c>
      <c r="F91" s="165"/>
      <c r="G91" s="107">
        <v>103753</v>
      </c>
      <c r="H91" s="130">
        <f t="shared" si="2"/>
        <v>100</v>
      </c>
      <c r="I91" s="23">
        <f t="shared" si="3"/>
        <v>0</v>
      </c>
    </row>
    <row r="92" spans="1:9" ht="11.25" customHeight="1" thickBot="1">
      <c r="A92" s="67" t="s">
        <v>204</v>
      </c>
      <c r="B92" s="147" t="s">
        <v>89</v>
      </c>
      <c r="C92" s="203">
        <v>1432.4</v>
      </c>
      <c r="D92" s="204">
        <v>2982.4</v>
      </c>
      <c r="E92" s="89">
        <v>2982.4</v>
      </c>
      <c r="F92" s="97"/>
      <c r="G92" s="101">
        <v>3581.7</v>
      </c>
      <c r="H92" s="133">
        <f t="shared" si="2"/>
        <v>100</v>
      </c>
      <c r="I92" s="89">
        <f t="shared" si="3"/>
        <v>0</v>
      </c>
    </row>
    <row r="93" spans="1:10" ht="11.25" customHeight="1" thickBot="1">
      <c r="A93" s="69" t="s">
        <v>61</v>
      </c>
      <c r="B93" s="114" t="s">
        <v>62</v>
      </c>
      <c r="C93" s="33">
        <f>C96+C99+C105+C95+C103</f>
        <v>17111</v>
      </c>
      <c r="D93" s="100">
        <f>D96+D99+D105+D95+D102+D101+D104+D103</f>
        <v>26734.239999999998</v>
      </c>
      <c r="E93" s="33">
        <f>E96+E99+E105+E94+E95+E97+E98+E100+E101+E103+E102+E104</f>
        <v>25923.37851</v>
      </c>
      <c r="F93" s="33">
        <f>F96+F99+F105</f>
        <v>0</v>
      </c>
      <c r="G93" s="100">
        <f>G96+G99+G105+G94+G95+G97+G98+G100+G101</f>
        <v>21232.597999999998</v>
      </c>
      <c r="H93" s="182">
        <f t="shared" si="2"/>
        <v>96.96695514815458</v>
      </c>
      <c r="I93" s="50">
        <f t="shared" si="3"/>
        <v>-810.8614899999993</v>
      </c>
      <c r="J93" s="38"/>
    </row>
    <row r="94" spans="1:10" ht="11.25" customHeight="1">
      <c r="A94" s="60" t="s">
        <v>221</v>
      </c>
      <c r="B94" s="152" t="s">
        <v>184</v>
      </c>
      <c r="C94" s="189"/>
      <c r="D94" s="190"/>
      <c r="E94" s="23"/>
      <c r="F94" s="205"/>
      <c r="G94" s="107">
        <v>1654.2</v>
      </c>
      <c r="H94" s="130">
        <v>0</v>
      </c>
      <c r="I94" s="23">
        <f t="shared" si="3"/>
        <v>0</v>
      </c>
      <c r="J94" s="38"/>
    </row>
    <row r="95" spans="1:10" ht="11.25" customHeight="1">
      <c r="A95" s="60" t="s">
        <v>221</v>
      </c>
      <c r="B95" s="78" t="s">
        <v>63</v>
      </c>
      <c r="C95" s="94"/>
      <c r="D95" s="111"/>
      <c r="E95" s="28"/>
      <c r="F95" s="174"/>
      <c r="G95" s="5">
        <v>2078.8</v>
      </c>
      <c r="H95" s="72">
        <v>0</v>
      </c>
      <c r="I95" s="28">
        <f t="shared" si="3"/>
        <v>0</v>
      </c>
      <c r="J95" s="38"/>
    </row>
    <row r="96" spans="1:10" s="38" customFormat="1" ht="11.25" customHeight="1">
      <c r="A96" s="60" t="s">
        <v>199</v>
      </c>
      <c r="B96" s="78" t="s">
        <v>64</v>
      </c>
      <c r="C96" s="94"/>
      <c r="D96" s="111"/>
      <c r="E96" s="28"/>
      <c r="F96" s="17"/>
      <c r="G96" s="5">
        <v>4500</v>
      </c>
      <c r="H96" s="72">
        <v>0</v>
      </c>
      <c r="I96" s="28">
        <f t="shared" si="3"/>
        <v>0</v>
      </c>
      <c r="J96" s="39"/>
    </row>
    <row r="97" spans="1:10" s="38" customFormat="1" ht="11.25" customHeight="1">
      <c r="A97" s="59" t="s">
        <v>222</v>
      </c>
      <c r="B97" s="78" t="s">
        <v>194</v>
      </c>
      <c r="C97" s="94"/>
      <c r="D97" s="111"/>
      <c r="E97" s="28"/>
      <c r="F97" s="17"/>
      <c r="G97" s="5">
        <v>1763.3</v>
      </c>
      <c r="H97" s="72">
        <v>0</v>
      </c>
      <c r="I97" s="28">
        <f t="shared" si="3"/>
        <v>0</v>
      </c>
      <c r="J97" s="39"/>
    </row>
    <row r="98" spans="1:10" s="38" customFormat="1" ht="11.25" customHeight="1">
      <c r="A98" s="59" t="s">
        <v>222</v>
      </c>
      <c r="B98" s="78" t="s">
        <v>223</v>
      </c>
      <c r="C98" s="94"/>
      <c r="D98" s="111"/>
      <c r="E98" s="28"/>
      <c r="F98" s="17"/>
      <c r="G98" s="5">
        <v>777.6</v>
      </c>
      <c r="H98" s="72">
        <v>0</v>
      </c>
      <c r="I98" s="28">
        <f t="shared" si="3"/>
        <v>0</v>
      </c>
      <c r="J98" s="39"/>
    </row>
    <row r="99" spans="1:10" s="38" customFormat="1" ht="11.25" customHeight="1">
      <c r="A99" s="59" t="s">
        <v>200</v>
      </c>
      <c r="B99" s="78" t="s">
        <v>66</v>
      </c>
      <c r="C99" s="94">
        <v>3287.4</v>
      </c>
      <c r="D99" s="111">
        <v>3287.4</v>
      </c>
      <c r="E99" s="28">
        <v>3287.4</v>
      </c>
      <c r="F99" s="17"/>
      <c r="G99" s="5">
        <v>3173.6</v>
      </c>
      <c r="H99" s="72">
        <f t="shared" si="2"/>
        <v>100</v>
      </c>
      <c r="I99" s="28">
        <f t="shared" si="3"/>
        <v>0</v>
      </c>
      <c r="J99" s="39"/>
    </row>
    <row r="100" spans="1:10" s="38" customFormat="1" ht="11.25" customHeight="1">
      <c r="A100" s="59" t="s">
        <v>224</v>
      </c>
      <c r="B100" s="78" t="s">
        <v>225</v>
      </c>
      <c r="C100" s="94"/>
      <c r="D100" s="111"/>
      <c r="E100" s="28"/>
      <c r="F100" s="17"/>
      <c r="G100" s="105">
        <v>600</v>
      </c>
      <c r="H100" s="72">
        <v>0</v>
      </c>
      <c r="I100" s="28">
        <f t="shared" si="3"/>
        <v>0</v>
      </c>
      <c r="J100" s="39"/>
    </row>
    <row r="101" spans="1:10" s="38" customFormat="1" ht="11.25" customHeight="1">
      <c r="A101" s="59" t="s">
        <v>229</v>
      </c>
      <c r="B101" s="78" t="s">
        <v>230</v>
      </c>
      <c r="C101" s="94"/>
      <c r="D101" s="111">
        <v>138.6</v>
      </c>
      <c r="E101" s="28">
        <v>138.6</v>
      </c>
      <c r="F101" s="17"/>
      <c r="G101" s="105">
        <v>203.3</v>
      </c>
      <c r="H101" s="72">
        <f t="shared" si="2"/>
        <v>100</v>
      </c>
      <c r="I101" s="28">
        <f t="shared" si="3"/>
        <v>0</v>
      </c>
      <c r="J101" s="39"/>
    </row>
    <row r="102" spans="1:10" s="38" customFormat="1" ht="11.25" customHeight="1">
      <c r="A102" s="62" t="s">
        <v>241</v>
      </c>
      <c r="B102" s="78" t="s">
        <v>242</v>
      </c>
      <c r="C102" s="94"/>
      <c r="D102" s="111">
        <v>3514.64</v>
      </c>
      <c r="E102" s="28">
        <v>3514.64</v>
      </c>
      <c r="F102" s="17"/>
      <c r="G102" s="105"/>
      <c r="H102" s="72">
        <f t="shared" si="2"/>
        <v>100</v>
      </c>
      <c r="I102" s="28">
        <f t="shared" si="3"/>
        <v>0</v>
      </c>
      <c r="J102" s="39"/>
    </row>
    <row r="103" spans="1:10" s="38" customFormat="1" ht="11.25" customHeight="1">
      <c r="A103" s="62" t="s">
        <v>255</v>
      </c>
      <c r="B103" s="78" t="s">
        <v>256</v>
      </c>
      <c r="C103" s="94">
        <v>5270.3</v>
      </c>
      <c r="D103" s="111">
        <v>5270.3</v>
      </c>
      <c r="E103" s="28">
        <v>5270.3</v>
      </c>
      <c r="F103" s="17"/>
      <c r="G103" s="105"/>
      <c r="H103" s="72">
        <f t="shared" si="2"/>
        <v>100</v>
      </c>
      <c r="I103" s="28">
        <f t="shared" si="3"/>
        <v>0</v>
      </c>
      <c r="J103" s="39"/>
    </row>
    <row r="104" spans="1:10" s="38" customFormat="1" ht="24" customHeight="1" thickBot="1">
      <c r="A104" s="59" t="s">
        <v>245</v>
      </c>
      <c r="B104" s="147" t="s">
        <v>246</v>
      </c>
      <c r="C104" s="96"/>
      <c r="D104" s="112">
        <v>5000</v>
      </c>
      <c r="E104" s="89">
        <v>4999.99789</v>
      </c>
      <c r="F104" s="97"/>
      <c r="G104" s="106"/>
      <c r="H104" s="133">
        <f t="shared" si="2"/>
        <v>99.99995779999999</v>
      </c>
      <c r="I104" s="89">
        <f t="shared" si="3"/>
        <v>-0.002110000000357104</v>
      </c>
      <c r="J104" s="39"/>
    </row>
    <row r="105" spans="1:9" ht="11.25" customHeight="1" thickBot="1">
      <c r="A105" s="69" t="s">
        <v>201</v>
      </c>
      <c r="B105" s="149" t="s">
        <v>65</v>
      </c>
      <c r="C105" s="33">
        <f>C106+C107+C108+C109</f>
        <v>8553.3</v>
      </c>
      <c r="D105" s="100">
        <f>D106+D107+D108+D109</f>
        <v>9523.3</v>
      </c>
      <c r="E105" s="33">
        <f>E106+E107+E108+E109</f>
        <v>8712.440620000001</v>
      </c>
      <c r="F105" s="33">
        <f>F106+F107+F108+F109</f>
        <v>0</v>
      </c>
      <c r="G105" s="100">
        <f>G106+G107+G108+G109+G110+G112</f>
        <v>6481.798</v>
      </c>
      <c r="H105" s="182">
        <f t="shared" si="2"/>
        <v>91.48552098537273</v>
      </c>
      <c r="I105" s="50">
        <f t="shared" si="3"/>
        <v>-810.859379999998</v>
      </c>
    </row>
    <row r="106" spans="1:9" ht="11.25" customHeight="1">
      <c r="A106" s="52" t="s">
        <v>201</v>
      </c>
      <c r="B106" s="152" t="s">
        <v>258</v>
      </c>
      <c r="C106" s="189"/>
      <c r="D106" s="190">
        <v>970</v>
      </c>
      <c r="E106" s="23">
        <v>768.92062</v>
      </c>
      <c r="F106" s="130"/>
      <c r="G106" s="107"/>
      <c r="H106" s="130">
        <f t="shared" si="2"/>
        <v>79.27016701030928</v>
      </c>
      <c r="I106" s="23">
        <f t="shared" si="3"/>
        <v>-201.07938000000001</v>
      </c>
    </row>
    <row r="107" spans="1:9" ht="24.75" customHeight="1">
      <c r="A107" s="59" t="s">
        <v>201</v>
      </c>
      <c r="B107" s="77" t="s">
        <v>167</v>
      </c>
      <c r="C107" s="28">
        <v>2176</v>
      </c>
      <c r="D107" s="5">
        <v>2176</v>
      </c>
      <c r="E107" s="28">
        <v>1876.8</v>
      </c>
      <c r="F107" s="71"/>
      <c r="G107" s="5">
        <v>1928.048</v>
      </c>
      <c r="H107" s="72">
        <f t="shared" si="2"/>
        <v>86.25</v>
      </c>
      <c r="I107" s="28">
        <f t="shared" si="3"/>
        <v>-299.20000000000005</v>
      </c>
    </row>
    <row r="108" spans="1:9" ht="11.25" customHeight="1">
      <c r="A108" s="59" t="s">
        <v>201</v>
      </c>
      <c r="B108" s="77" t="s">
        <v>202</v>
      </c>
      <c r="C108" s="28">
        <v>2654.3</v>
      </c>
      <c r="D108" s="5">
        <v>2654.3</v>
      </c>
      <c r="E108" s="28">
        <v>2654.3</v>
      </c>
      <c r="F108" s="71"/>
      <c r="G108" s="5">
        <v>1545</v>
      </c>
      <c r="H108" s="72">
        <f t="shared" si="2"/>
        <v>100</v>
      </c>
      <c r="I108" s="28">
        <f t="shared" si="3"/>
        <v>0</v>
      </c>
    </row>
    <row r="109" spans="1:9" ht="13.5" customHeight="1">
      <c r="A109" s="59" t="s">
        <v>201</v>
      </c>
      <c r="B109" s="77" t="s">
        <v>233</v>
      </c>
      <c r="C109" s="28">
        <v>3723</v>
      </c>
      <c r="D109" s="5">
        <v>3723</v>
      </c>
      <c r="E109" s="28">
        <v>3412.42</v>
      </c>
      <c r="F109" s="71"/>
      <c r="G109" s="5">
        <v>3008.75</v>
      </c>
      <c r="H109" s="72">
        <f t="shared" si="2"/>
        <v>91.65780284716627</v>
      </c>
      <c r="I109" s="28">
        <f t="shared" si="3"/>
        <v>-310.5799999999999</v>
      </c>
    </row>
    <row r="110" spans="1:9" ht="25.5" customHeight="1">
      <c r="A110" s="59" t="s">
        <v>201</v>
      </c>
      <c r="B110" s="148" t="s">
        <v>153</v>
      </c>
      <c r="C110" s="28"/>
      <c r="D110" s="5"/>
      <c r="E110" s="28"/>
      <c r="F110" s="71"/>
      <c r="G110" s="5"/>
      <c r="H110" s="72">
        <v>0</v>
      </c>
      <c r="I110" s="28">
        <f t="shared" si="3"/>
        <v>0</v>
      </c>
    </row>
    <row r="111" spans="1:9" ht="24" customHeight="1">
      <c r="A111" s="62" t="s">
        <v>232</v>
      </c>
      <c r="B111" s="170" t="s">
        <v>231</v>
      </c>
      <c r="C111" s="28"/>
      <c r="D111" s="5"/>
      <c r="E111" s="28"/>
      <c r="F111" s="71"/>
      <c r="G111" s="5"/>
      <c r="H111" s="72">
        <v>0</v>
      </c>
      <c r="I111" s="28">
        <f t="shared" si="3"/>
        <v>0</v>
      </c>
    </row>
    <row r="112" spans="1:9" ht="14.25" customHeight="1" thickBot="1">
      <c r="A112" s="59" t="s">
        <v>232</v>
      </c>
      <c r="B112" s="206" t="s">
        <v>176</v>
      </c>
      <c r="C112" s="89"/>
      <c r="D112" s="101"/>
      <c r="E112" s="89"/>
      <c r="F112" s="85"/>
      <c r="G112" s="101"/>
      <c r="H112" s="133">
        <v>0</v>
      </c>
      <c r="I112" s="89">
        <f t="shared" si="3"/>
        <v>0</v>
      </c>
    </row>
    <row r="113" spans="1:9" ht="11.25" customHeight="1" thickBot="1">
      <c r="A113" s="69" t="s">
        <v>207</v>
      </c>
      <c r="B113" s="210" t="s">
        <v>67</v>
      </c>
      <c r="C113" s="192">
        <f>C114+C131+C134+C135+C136+C137+C138+C139+C142+C133+C140</f>
        <v>166399.9</v>
      </c>
      <c r="D113" s="193">
        <f>D114+D131+D134+D135+D136+D137+D138+D139+D142+D133+D140</f>
        <v>167116.99999999997</v>
      </c>
      <c r="E113" s="192">
        <f>E114+E131+E134+E135+E136+E137+E138+E139+E142+E133+E132+E140</f>
        <v>151583.38296</v>
      </c>
      <c r="F113" s="192">
        <f>F114+F131+F134+F135+F136+F137+F138+F139+F142+F133+F132</f>
        <v>0</v>
      </c>
      <c r="G113" s="193">
        <f>G114+G131+G134+G135+G136+G137+G138+G139+G142+G133+G132+G141+G140</f>
        <v>157705.29587</v>
      </c>
      <c r="H113" s="194">
        <f t="shared" si="2"/>
        <v>90.70494501457064</v>
      </c>
      <c r="I113" s="195">
        <f t="shared" si="3"/>
        <v>-15533.617039999983</v>
      </c>
    </row>
    <row r="114" spans="1:9" ht="11.25" customHeight="1" thickBot="1">
      <c r="A114" s="69" t="s">
        <v>68</v>
      </c>
      <c r="B114" s="211" t="s">
        <v>208</v>
      </c>
      <c r="C114" s="122">
        <f>C117+C118+C123+C126+C125+C116+C115+C124+C119+C127+C128+C121+C122+C129+C130</f>
        <v>124432.5</v>
      </c>
      <c r="D114" s="199">
        <f>D117+D118+D123+D126+D125+D116+D115+D124+D119+D127+D128+D121+D122+D129+D130</f>
        <v>125049.4</v>
      </c>
      <c r="E114" s="122">
        <f>E117+E118+E123+E126+E125+E116+E115+E124+E119+E127+E128+E121+E122+E129+E130</f>
        <v>113309.05040000001</v>
      </c>
      <c r="F114" s="122">
        <f>F117+F118+F123+F126+F125+F116+F115+F124+F119+F127+F128+F121+F122+F129</f>
        <v>0</v>
      </c>
      <c r="G114" s="199">
        <f>G117+G118+G123+G126+G125+G116+G115+G124+G119+G127+G128+G121+G122+G129+G130</f>
        <v>116985.25468</v>
      </c>
      <c r="H114" s="201">
        <f t="shared" si="2"/>
        <v>90.61143068259425</v>
      </c>
      <c r="I114" s="202">
        <f t="shared" si="3"/>
        <v>-11740.349599999987</v>
      </c>
    </row>
    <row r="115" spans="1:9" ht="25.5" customHeight="1">
      <c r="A115" s="60" t="s">
        <v>206</v>
      </c>
      <c r="B115" s="150" t="s">
        <v>87</v>
      </c>
      <c r="C115" s="207">
        <v>1411.8</v>
      </c>
      <c r="D115" s="208">
        <v>1411.8</v>
      </c>
      <c r="E115" s="23">
        <v>1411.788</v>
      </c>
      <c r="F115" s="209"/>
      <c r="G115" s="107">
        <v>1383.8573</v>
      </c>
      <c r="H115" s="130">
        <f t="shared" si="2"/>
        <v>99.99915002124948</v>
      </c>
      <c r="I115" s="23">
        <f t="shared" si="3"/>
        <v>-0.011999999999943611</v>
      </c>
    </row>
    <row r="116" spans="1:9" ht="11.25" customHeight="1">
      <c r="A116" s="60" t="s">
        <v>206</v>
      </c>
      <c r="B116" s="77" t="s">
        <v>91</v>
      </c>
      <c r="C116" s="117">
        <v>18</v>
      </c>
      <c r="D116" s="173">
        <v>18</v>
      </c>
      <c r="E116" s="28">
        <v>18</v>
      </c>
      <c r="F116" s="71"/>
      <c r="G116" s="5">
        <v>18</v>
      </c>
      <c r="H116" s="72">
        <f t="shared" si="2"/>
        <v>100</v>
      </c>
      <c r="I116" s="28">
        <f t="shared" si="3"/>
        <v>0</v>
      </c>
    </row>
    <row r="117" spans="1:9" ht="11.25" customHeight="1">
      <c r="A117" s="60" t="s">
        <v>206</v>
      </c>
      <c r="B117" s="77" t="s">
        <v>143</v>
      </c>
      <c r="C117" s="117"/>
      <c r="D117" s="173"/>
      <c r="E117" s="28"/>
      <c r="F117" s="72"/>
      <c r="G117" s="5">
        <v>3094.08</v>
      </c>
      <c r="H117" s="72">
        <v>0</v>
      </c>
      <c r="I117" s="28">
        <f t="shared" si="3"/>
        <v>0</v>
      </c>
    </row>
    <row r="118" spans="1:9" ht="11.25" customHeight="1">
      <c r="A118" s="60" t="s">
        <v>206</v>
      </c>
      <c r="B118" s="78" t="s">
        <v>142</v>
      </c>
      <c r="C118" s="94">
        <v>89758.7</v>
      </c>
      <c r="D118" s="111">
        <v>89758.7</v>
      </c>
      <c r="E118" s="28">
        <v>82263</v>
      </c>
      <c r="F118" s="17"/>
      <c r="G118" s="5">
        <v>82029</v>
      </c>
      <c r="H118" s="72">
        <f t="shared" si="2"/>
        <v>91.6490546320301</v>
      </c>
      <c r="I118" s="28">
        <f t="shared" si="3"/>
        <v>-7495.699999999997</v>
      </c>
    </row>
    <row r="119" spans="1:9" ht="11.25" customHeight="1">
      <c r="A119" s="60" t="s">
        <v>206</v>
      </c>
      <c r="B119" s="78" t="s">
        <v>122</v>
      </c>
      <c r="C119" s="94">
        <v>15412.8</v>
      </c>
      <c r="D119" s="111">
        <v>15412.8</v>
      </c>
      <c r="E119" s="28">
        <v>14126</v>
      </c>
      <c r="F119" s="17"/>
      <c r="G119" s="5">
        <v>14816</v>
      </c>
      <c r="H119" s="72">
        <f t="shared" si="2"/>
        <v>91.65109519360531</v>
      </c>
      <c r="I119" s="28">
        <f t="shared" si="3"/>
        <v>-1286.7999999999993</v>
      </c>
    </row>
    <row r="120" spans="2:9" ht="1.5" customHeight="1" hidden="1">
      <c r="B120" s="62"/>
      <c r="C120" s="17"/>
      <c r="D120" s="175"/>
      <c r="E120" s="28"/>
      <c r="F120" s="17"/>
      <c r="G120" s="175"/>
      <c r="H120" s="72" t="e">
        <f t="shared" si="2"/>
        <v>#DIV/0!</v>
      </c>
      <c r="I120" s="28">
        <f t="shared" si="3"/>
        <v>0</v>
      </c>
    </row>
    <row r="121" spans="1:9" ht="12" customHeight="1">
      <c r="A121" s="60" t="s">
        <v>206</v>
      </c>
      <c r="B121" s="78" t="s">
        <v>191</v>
      </c>
      <c r="C121" s="94">
        <v>416.2</v>
      </c>
      <c r="D121" s="111">
        <v>416.2</v>
      </c>
      <c r="E121" s="28">
        <v>264.6</v>
      </c>
      <c r="F121" s="17"/>
      <c r="G121" s="5">
        <v>398.43438</v>
      </c>
      <c r="H121" s="72">
        <f t="shared" si="2"/>
        <v>63.57520422873619</v>
      </c>
      <c r="I121" s="28">
        <f t="shared" si="3"/>
        <v>-151.59999999999997</v>
      </c>
    </row>
    <row r="122" spans="1:9" ht="9.75" customHeight="1">
      <c r="A122" s="60" t="s">
        <v>206</v>
      </c>
      <c r="B122" s="77" t="s">
        <v>192</v>
      </c>
      <c r="C122" s="94">
        <v>150.5</v>
      </c>
      <c r="D122" s="111">
        <v>150.5</v>
      </c>
      <c r="E122" s="28">
        <v>150.4996</v>
      </c>
      <c r="F122" s="17"/>
      <c r="G122" s="5">
        <v>80.3</v>
      </c>
      <c r="H122" s="72">
        <f t="shared" si="2"/>
        <v>99.9997342192691</v>
      </c>
      <c r="I122" s="28">
        <f t="shared" si="3"/>
        <v>-0.0004000000000132786</v>
      </c>
    </row>
    <row r="123" spans="1:9" ht="11.25" customHeight="1">
      <c r="A123" s="60" t="s">
        <v>206</v>
      </c>
      <c r="B123" s="78" t="s">
        <v>69</v>
      </c>
      <c r="C123" s="94"/>
      <c r="D123" s="111"/>
      <c r="E123" s="28"/>
      <c r="F123" s="17"/>
      <c r="G123" s="105"/>
      <c r="H123" s="72">
        <v>0</v>
      </c>
      <c r="I123" s="28">
        <f t="shared" si="3"/>
        <v>0</v>
      </c>
    </row>
    <row r="124" spans="1:9" ht="11.25" customHeight="1">
      <c r="A124" s="60" t="s">
        <v>206</v>
      </c>
      <c r="B124" s="78" t="s">
        <v>108</v>
      </c>
      <c r="C124" s="94"/>
      <c r="D124" s="111"/>
      <c r="E124" s="28"/>
      <c r="F124" s="17"/>
      <c r="G124" s="105"/>
      <c r="H124" s="72">
        <v>0</v>
      </c>
      <c r="I124" s="28">
        <f t="shared" si="3"/>
        <v>0</v>
      </c>
    </row>
    <row r="125" spans="1:9" ht="11.25" customHeight="1">
      <c r="A125" s="60" t="s">
        <v>206</v>
      </c>
      <c r="B125" s="78" t="s">
        <v>70</v>
      </c>
      <c r="C125" s="94">
        <v>1160.9</v>
      </c>
      <c r="D125" s="111">
        <v>1782</v>
      </c>
      <c r="E125" s="28">
        <v>891</v>
      </c>
      <c r="F125" s="17"/>
      <c r="G125" s="5">
        <v>1289.862</v>
      </c>
      <c r="H125" s="72">
        <f t="shared" si="2"/>
        <v>50</v>
      </c>
      <c r="I125" s="28">
        <f t="shared" si="3"/>
        <v>-891</v>
      </c>
    </row>
    <row r="126" spans="1:9" ht="11.25" customHeight="1">
      <c r="A126" s="60" t="s">
        <v>206</v>
      </c>
      <c r="B126" s="78" t="s">
        <v>141</v>
      </c>
      <c r="C126" s="94"/>
      <c r="D126" s="111"/>
      <c r="E126" s="28"/>
      <c r="F126" s="17"/>
      <c r="G126" s="105"/>
      <c r="H126" s="72">
        <v>0</v>
      </c>
      <c r="I126" s="28">
        <f t="shared" si="3"/>
        <v>0</v>
      </c>
    </row>
    <row r="127" spans="1:9" ht="27" customHeight="1">
      <c r="A127" s="60" t="s">
        <v>206</v>
      </c>
      <c r="B127" s="77" t="s">
        <v>168</v>
      </c>
      <c r="C127" s="94"/>
      <c r="D127" s="111"/>
      <c r="E127" s="28"/>
      <c r="F127" s="17"/>
      <c r="G127" s="105"/>
      <c r="H127" s="72">
        <v>0</v>
      </c>
      <c r="I127" s="28">
        <f t="shared" si="3"/>
        <v>0</v>
      </c>
    </row>
    <row r="128" spans="1:9" ht="24" customHeight="1">
      <c r="A128" s="60" t="s">
        <v>206</v>
      </c>
      <c r="B128" s="77" t="s">
        <v>130</v>
      </c>
      <c r="C128" s="94"/>
      <c r="D128" s="111"/>
      <c r="E128" s="28">
        <v>2374.1</v>
      </c>
      <c r="F128" s="72"/>
      <c r="G128" s="105"/>
      <c r="H128" s="72">
        <v>0</v>
      </c>
      <c r="I128" s="28">
        <f t="shared" si="3"/>
        <v>2374.1</v>
      </c>
    </row>
    <row r="129" spans="1:9" ht="13.5" customHeight="1">
      <c r="A129" s="60" t="s">
        <v>206</v>
      </c>
      <c r="B129" s="78" t="s">
        <v>169</v>
      </c>
      <c r="C129" s="94">
        <v>13239.6</v>
      </c>
      <c r="D129" s="111">
        <v>12394.7</v>
      </c>
      <c r="E129" s="28">
        <v>11370.543</v>
      </c>
      <c r="F129" s="72"/>
      <c r="G129" s="5">
        <v>11421.321</v>
      </c>
      <c r="H129" s="72">
        <f t="shared" si="2"/>
        <v>91.7371376475429</v>
      </c>
      <c r="I129" s="28">
        <f t="shared" si="3"/>
        <v>-1024.157000000001</v>
      </c>
    </row>
    <row r="130" spans="1:9" ht="38.25" customHeight="1">
      <c r="A130" s="62" t="s">
        <v>206</v>
      </c>
      <c r="B130" s="77" t="s">
        <v>90</v>
      </c>
      <c r="C130" s="16">
        <v>2864</v>
      </c>
      <c r="D130" s="9">
        <v>3704.7</v>
      </c>
      <c r="E130" s="28">
        <v>439.5198</v>
      </c>
      <c r="F130" s="72"/>
      <c r="G130" s="5">
        <v>2454.4</v>
      </c>
      <c r="H130" s="72">
        <f t="shared" si="2"/>
        <v>11.86384322617216</v>
      </c>
      <c r="I130" s="28">
        <f t="shared" si="3"/>
        <v>-3265.1802</v>
      </c>
    </row>
    <row r="131" spans="1:9" ht="12.75" customHeight="1">
      <c r="A131" s="62" t="s">
        <v>209</v>
      </c>
      <c r="B131" s="77" t="s">
        <v>173</v>
      </c>
      <c r="C131" s="94">
        <v>1453.2</v>
      </c>
      <c r="D131" s="111">
        <v>1280</v>
      </c>
      <c r="E131" s="28">
        <v>830</v>
      </c>
      <c r="F131" s="72"/>
      <c r="G131" s="5">
        <v>1250</v>
      </c>
      <c r="H131" s="72">
        <f t="shared" si="2"/>
        <v>64.84375</v>
      </c>
      <c r="I131" s="28">
        <f t="shared" si="3"/>
        <v>-450</v>
      </c>
    </row>
    <row r="132" spans="1:9" ht="36.75" customHeight="1">
      <c r="A132" s="60" t="s">
        <v>210</v>
      </c>
      <c r="B132" s="77" t="s">
        <v>188</v>
      </c>
      <c r="C132" s="94"/>
      <c r="D132" s="111"/>
      <c r="E132" s="28"/>
      <c r="F132" s="72"/>
      <c r="G132" s="5">
        <v>959.7</v>
      </c>
      <c r="H132" s="72">
        <v>0</v>
      </c>
      <c r="I132" s="28">
        <f t="shared" si="3"/>
        <v>0</v>
      </c>
    </row>
    <row r="133" spans="1:9" ht="40.5" customHeight="1">
      <c r="A133" s="62" t="s">
        <v>210</v>
      </c>
      <c r="B133" s="77" t="s">
        <v>90</v>
      </c>
      <c r="C133" s="16">
        <v>1189.9</v>
      </c>
      <c r="D133" s="9">
        <v>1189.9</v>
      </c>
      <c r="E133" s="28">
        <v>1189.9</v>
      </c>
      <c r="F133" s="72"/>
      <c r="G133" s="5">
        <v>639.8</v>
      </c>
      <c r="H133" s="72">
        <f t="shared" si="2"/>
        <v>100</v>
      </c>
      <c r="I133" s="28">
        <f t="shared" si="3"/>
        <v>0</v>
      </c>
    </row>
    <row r="134" spans="1:10" ht="11.25" customHeight="1">
      <c r="A134" s="62" t="s">
        <v>211</v>
      </c>
      <c r="B134" s="78" t="s">
        <v>186</v>
      </c>
      <c r="C134" s="94">
        <v>1263.3</v>
      </c>
      <c r="D134" s="111">
        <v>1404.7</v>
      </c>
      <c r="E134" s="28">
        <v>1404.7</v>
      </c>
      <c r="F134" s="17"/>
      <c r="G134" s="5">
        <v>1048.1</v>
      </c>
      <c r="H134" s="72">
        <f t="shared" si="2"/>
        <v>100</v>
      </c>
      <c r="I134" s="28">
        <f t="shared" si="3"/>
        <v>0</v>
      </c>
      <c r="J134" s="38"/>
    </row>
    <row r="135" spans="1:10" ht="23.25" customHeight="1">
      <c r="A135" s="62" t="s">
        <v>212</v>
      </c>
      <c r="B135" s="77" t="s">
        <v>187</v>
      </c>
      <c r="C135" s="117">
        <v>155.7</v>
      </c>
      <c r="D135" s="173">
        <v>287.7</v>
      </c>
      <c r="E135" s="28">
        <v>287.68404</v>
      </c>
      <c r="F135" s="17"/>
      <c r="G135" s="5">
        <v>205.86835</v>
      </c>
      <c r="H135" s="72">
        <f>E135/D135*100</f>
        <v>99.99445255474453</v>
      </c>
      <c r="I135" s="28">
        <f aca="true" t="shared" si="4" ref="I135:I165">E135-D135</f>
        <v>-0.015960000000006858</v>
      </c>
      <c r="J135" s="38"/>
    </row>
    <row r="136" spans="1:10" ht="23.25" customHeight="1">
      <c r="A136" s="62" t="s">
        <v>214</v>
      </c>
      <c r="B136" s="79" t="s">
        <v>213</v>
      </c>
      <c r="C136" s="117"/>
      <c r="D136" s="173"/>
      <c r="E136" s="28"/>
      <c r="F136" s="17"/>
      <c r="G136" s="5">
        <v>4361.16016</v>
      </c>
      <c r="H136" s="72">
        <v>0</v>
      </c>
      <c r="I136" s="28">
        <f t="shared" si="4"/>
        <v>0</v>
      </c>
      <c r="J136" s="38"/>
    </row>
    <row r="137" spans="1:10" ht="45" customHeight="1">
      <c r="A137" s="62" t="s">
        <v>215</v>
      </c>
      <c r="B137" s="79" t="s">
        <v>216</v>
      </c>
      <c r="C137" s="117"/>
      <c r="D137" s="173"/>
      <c r="E137" s="28"/>
      <c r="F137" s="17"/>
      <c r="G137" s="5">
        <v>1836</v>
      </c>
      <c r="H137" s="72">
        <v>0</v>
      </c>
      <c r="I137" s="28">
        <f t="shared" si="4"/>
        <v>0</v>
      </c>
      <c r="J137" s="38"/>
    </row>
    <row r="138" spans="1:9" ht="14.25" customHeight="1">
      <c r="A138" s="62" t="s">
        <v>217</v>
      </c>
      <c r="B138" s="77" t="s">
        <v>185</v>
      </c>
      <c r="C138" s="117">
        <v>664.7</v>
      </c>
      <c r="D138" s="173">
        <v>664.7</v>
      </c>
      <c r="E138" s="28">
        <v>612.4</v>
      </c>
      <c r="F138" s="17"/>
      <c r="G138" s="5">
        <v>546.60388</v>
      </c>
      <c r="H138" s="72">
        <f>E138/D138*100</f>
        <v>92.13178877689182</v>
      </c>
      <c r="I138" s="28">
        <f t="shared" si="4"/>
        <v>-52.30000000000007</v>
      </c>
    </row>
    <row r="139" spans="1:9" ht="11.25" customHeight="1">
      <c r="A139" s="62" t="s">
        <v>218</v>
      </c>
      <c r="B139" s="78" t="s">
        <v>182</v>
      </c>
      <c r="C139" s="94">
        <v>1215.6</v>
      </c>
      <c r="D139" s="111">
        <v>1215.6</v>
      </c>
      <c r="E139" s="28">
        <v>1098.08784</v>
      </c>
      <c r="F139" s="17"/>
      <c r="G139" s="5">
        <v>1120.8088</v>
      </c>
      <c r="H139" s="72">
        <f>E139/D139*100</f>
        <v>90.33299111549852</v>
      </c>
      <c r="I139" s="28">
        <f t="shared" si="4"/>
        <v>-117.51216</v>
      </c>
    </row>
    <row r="140" spans="1:9" ht="24.75" customHeight="1">
      <c r="A140" s="62" t="s">
        <v>257</v>
      </c>
      <c r="B140" s="77" t="s">
        <v>190</v>
      </c>
      <c r="C140" s="117">
        <v>86</v>
      </c>
      <c r="D140" s="173">
        <v>86</v>
      </c>
      <c r="E140" s="28">
        <v>73.56068</v>
      </c>
      <c r="F140" s="17"/>
      <c r="G140" s="5"/>
      <c r="H140" s="72">
        <f>E140/D140*100</f>
        <v>85.53567441860466</v>
      </c>
      <c r="I140" s="28">
        <f t="shared" si="4"/>
        <v>-12.439319999999995</v>
      </c>
    </row>
    <row r="141" spans="1:9" ht="12.75" thickBot="1">
      <c r="A141" s="59"/>
      <c r="B141" s="206" t="s">
        <v>193</v>
      </c>
      <c r="C141" s="97"/>
      <c r="D141" s="212"/>
      <c r="E141" s="89"/>
      <c r="F141" s="97"/>
      <c r="G141" s="101"/>
      <c r="H141" s="133">
        <v>0</v>
      </c>
      <c r="I141" s="89">
        <f t="shared" si="4"/>
        <v>0</v>
      </c>
    </row>
    <row r="142" spans="1:9" ht="11.25" customHeight="1" thickBot="1">
      <c r="A142" s="69" t="s">
        <v>219</v>
      </c>
      <c r="B142" s="149" t="s">
        <v>71</v>
      </c>
      <c r="C142" s="33">
        <f>C143</f>
        <v>35939</v>
      </c>
      <c r="D142" s="100">
        <f>D143</f>
        <v>35939</v>
      </c>
      <c r="E142" s="33">
        <f>E143</f>
        <v>32778</v>
      </c>
      <c r="F142" s="33">
        <f>F143</f>
        <v>0</v>
      </c>
      <c r="G142" s="100">
        <f>G143</f>
        <v>28752</v>
      </c>
      <c r="H142" s="182">
        <f>E142/D142*100</f>
        <v>91.20454102785274</v>
      </c>
      <c r="I142" s="50">
        <f t="shared" si="4"/>
        <v>-3161</v>
      </c>
    </row>
    <row r="143" spans="1:9" ht="11.25" customHeight="1" thickBot="1">
      <c r="A143" s="67" t="s">
        <v>220</v>
      </c>
      <c r="B143" s="146" t="s">
        <v>72</v>
      </c>
      <c r="C143" s="90">
        <v>35939</v>
      </c>
      <c r="D143" s="91">
        <v>35939</v>
      </c>
      <c r="E143" s="90">
        <v>32778</v>
      </c>
      <c r="F143" s="213"/>
      <c r="G143" s="91">
        <v>28752</v>
      </c>
      <c r="H143" s="164">
        <f>E143/D143*100</f>
        <v>91.20454102785274</v>
      </c>
      <c r="I143" s="90">
        <f t="shared" si="4"/>
        <v>-3161</v>
      </c>
    </row>
    <row r="144" spans="1:9" ht="11.25" customHeight="1" thickBot="1">
      <c r="A144" s="69" t="s">
        <v>73</v>
      </c>
      <c r="B144" s="149" t="s">
        <v>86</v>
      </c>
      <c r="C144" s="33">
        <f>C155+C156+C146+C150+C148</f>
        <v>37610.206</v>
      </c>
      <c r="D144" s="100">
        <f>D155+D156+D146+D150+D148</f>
        <v>35168.121</v>
      </c>
      <c r="E144" s="33">
        <f>E155+E156+E146+E150+E148+E147+E149+E153+E154+E151+E152</f>
        <v>32299.47692</v>
      </c>
      <c r="F144" s="215">
        <f>F155+F156+F146+F150+F148+F147+F149+F153+F154</f>
        <v>0</v>
      </c>
      <c r="G144" s="100">
        <f>G145+G149+G151+G155+G156+G150+G153+G154+G152</f>
        <v>23973.93344</v>
      </c>
      <c r="H144" s="182">
        <f>E144/D144*100</f>
        <v>91.8430555900328</v>
      </c>
      <c r="I144" s="50">
        <f t="shared" si="4"/>
        <v>-2868.644079999998</v>
      </c>
    </row>
    <row r="145" spans="1:9" ht="11.25" customHeight="1" thickBot="1">
      <c r="A145" s="159" t="s">
        <v>74</v>
      </c>
      <c r="B145" s="214" t="s">
        <v>86</v>
      </c>
      <c r="C145" s="23"/>
      <c r="D145" s="107"/>
      <c r="E145" s="23">
        <f>E146+E147+E149</f>
        <v>0</v>
      </c>
      <c r="F145" s="130"/>
      <c r="G145" s="107">
        <f>G146+G147+G148</f>
        <v>0</v>
      </c>
      <c r="H145" s="130">
        <v>0</v>
      </c>
      <c r="I145" s="23">
        <f t="shared" si="4"/>
        <v>0</v>
      </c>
    </row>
    <row r="146" spans="1:9" ht="11.25" customHeight="1">
      <c r="A146" s="60" t="s">
        <v>74</v>
      </c>
      <c r="B146" s="78" t="s">
        <v>156</v>
      </c>
      <c r="C146" s="94"/>
      <c r="D146" s="111"/>
      <c r="E146" s="28"/>
      <c r="F146" s="72"/>
      <c r="G146" s="5"/>
      <c r="H146" s="72">
        <v>0</v>
      </c>
      <c r="I146" s="28">
        <f t="shared" si="4"/>
        <v>0</v>
      </c>
    </row>
    <row r="147" spans="1:9" ht="11.25" customHeight="1">
      <c r="A147" s="60" t="s">
        <v>74</v>
      </c>
      <c r="B147" s="78" t="s">
        <v>154</v>
      </c>
      <c r="C147" s="94"/>
      <c r="D147" s="111"/>
      <c r="E147" s="28"/>
      <c r="F147" s="72"/>
      <c r="G147" s="105"/>
      <c r="H147" s="72">
        <v>0</v>
      </c>
      <c r="I147" s="28">
        <f t="shared" si="4"/>
        <v>0</v>
      </c>
    </row>
    <row r="148" spans="1:9" ht="24" customHeight="1">
      <c r="A148" s="60" t="s">
        <v>74</v>
      </c>
      <c r="B148" s="77" t="s">
        <v>131</v>
      </c>
      <c r="C148" s="94"/>
      <c r="D148" s="111"/>
      <c r="E148" s="28"/>
      <c r="F148" s="72"/>
      <c r="G148" s="5"/>
      <c r="H148" s="72">
        <v>0</v>
      </c>
      <c r="I148" s="28">
        <f t="shared" si="4"/>
        <v>0</v>
      </c>
    </row>
    <row r="149" spans="1:9" ht="11.25" customHeight="1">
      <c r="A149" s="60" t="s">
        <v>161</v>
      </c>
      <c r="B149" s="78" t="s">
        <v>162</v>
      </c>
      <c r="C149" s="94"/>
      <c r="D149" s="111"/>
      <c r="E149" s="28"/>
      <c r="F149" s="72"/>
      <c r="G149" s="5"/>
      <c r="H149" s="72">
        <v>0</v>
      </c>
      <c r="I149" s="28">
        <f t="shared" si="4"/>
        <v>0</v>
      </c>
    </row>
    <row r="150" spans="1:9" ht="11.25" customHeight="1">
      <c r="A150" s="62" t="s">
        <v>174</v>
      </c>
      <c r="B150" s="77" t="s">
        <v>175</v>
      </c>
      <c r="C150" s="117"/>
      <c r="D150" s="173"/>
      <c r="E150" s="28"/>
      <c r="F150" s="72"/>
      <c r="G150" s="105"/>
      <c r="H150" s="72">
        <v>0</v>
      </c>
      <c r="I150" s="28">
        <f t="shared" si="4"/>
        <v>0</v>
      </c>
    </row>
    <row r="151" spans="1:9" ht="10.5" customHeight="1">
      <c r="A151" s="62" t="s">
        <v>115</v>
      </c>
      <c r="B151" s="77" t="s">
        <v>116</v>
      </c>
      <c r="C151" s="117"/>
      <c r="D151" s="173"/>
      <c r="E151" s="28"/>
      <c r="F151" s="72"/>
      <c r="G151" s="5"/>
      <c r="H151" s="72">
        <v>0</v>
      </c>
      <c r="I151" s="28">
        <f t="shared" si="4"/>
        <v>0</v>
      </c>
    </row>
    <row r="152" spans="1:9" ht="23.25" customHeight="1">
      <c r="A152" s="59" t="s">
        <v>117</v>
      </c>
      <c r="B152" s="77" t="s">
        <v>118</v>
      </c>
      <c r="C152" s="117"/>
      <c r="D152" s="173"/>
      <c r="E152" s="28"/>
      <c r="F152" s="72"/>
      <c r="G152" s="5"/>
      <c r="H152" s="72">
        <v>0</v>
      </c>
      <c r="I152" s="28">
        <f t="shared" si="4"/>
        <v>0</v>
      </c>
    </row>
    <row r="153" spans="1:9" ht="11.25" customHeight="1">
      <c r="A153" s="62" t="s">
        <v>163</v>
      </c>
      <c r="B153" s="77" t="s">
        <v>164</v>
      </c>
      <c r="C153" s="117"/>
      <c r="D153" s="173"/>
      <c r="E153" s="28"/>
      <c r="F153" s="72"/>
      <c r="G153" s="105"/>
      <c r="H153" s="72">
        <v>0</v>
      </c>
      <c r="I153" s="28">
        <f t="shared" si="4"/>
        <v>0</v>
      </c>
    </row>
    <row r="154" spans="1:9" ht="11.25" customHeight="1" thickBot="1">
      <c r="A154" s="62" t="s">
        <v>165</v>
      </c>
      <c r="B154" s="147" t="s">
        <v>166</v>
      </c>
      <c r="C154" s="203"/>
      <c r="D154" s="204"/>
      <c r="E154" s="89"/>
      <c r="F154" s="133"/>
      <c r="G154" s="101"/>
      <c r="H154" s="133">
        <v>0</v>
      </c>
      <c r="I154" s="89">
        <f t="shared" si="4"/>
        <v>0</v>
      </c>
    </row>
    <row r="155" spans="1:9" ht="11.25" customHeight="1" thickBot="1">
      <c r="A155" s="69" t="s">
        <v>238</v>
      </c>
      <c r="B155" s="216" t="s">
        <v>83</v>
      </c>
      <c r="C155" s="192">
        <v>37610.206</v>
      </c>
      <c r="D155" s="193">
        <v>35168.121</v>
      </c>
      <c r="E155" s="192">
        <v>32299.47692</v>
      </c>
      <c r="F155" s="194"/>
      <c r="G155" s="193">
        <v>23973.93344</v>
      </c>
      <c r="H155" s="194">
        <f>E155/D155*100</f>
        <v>91.8430555900328</v>
      </c>
      <c r="I155" s="195">
        <f t="shared" si="4"/>
        <v>-2868.644079999998</v>
      </c>
    </row>
    <row r="156" spans="1:9" ht="11.25" customHeight="1" thickBot="1">
      <c r="A156" s="55" t="s">
        <v>75</v>
      </c>
      <c r="B156" s="217" t="s">
        <v>151</v>
      </c>
      <c r="C156" s="218">
        <f>C159+C157+C160</f>
        <v>0</v>
      </c>
      <c r="D156" s="219">
        <f>D159+D157+D160</f>
        <v>0</v>
      </c>
      <c r="E156" s="218">
        <f>E159+E157+E160+E158+E161</f>
        <v>0</v>
      </c>
      <c r="F156" s="220"/>
      <c r="G156" s="219">
        <f>G159+G157+G160+G158+G161</f>
        <v>0</v>
      </c>
      <c r="H156" s="201">
        <v>0</v>
      </c>
      <c r="I156" s="202">
        <f>E156-D156</f>
        <v>0</v>
      </c>
    </row>
    <row r="157" spans="1:9" ht="22.5" customHeight="1">
      <c r="A157" s="60" t="s">
        <v>76</v>
      </c>
      <c r="B157" s="150" t="s">
        <v>170</v>
      </c>
      <c r="C157" s="207"/>
      <c r="D157" s="208"/>
      <c r="E157" s="23"/>
      <c r="F157" s="127"/>
      <c r="G157" s="107"/>
      <c r="H157" s="130">
        <v>0</v>
      </c>
      <c r="I157" s="23">
        <f t="shared" si="4"/>
        <v>0</v>
      </c>
    </row>
    <row r="158" spans="1:9" ht="22.5" customHeight="1">
      <c r="A158" s="60" t="s">
        <v>76</v>
      </c>
      <c r="B158" s="77" t="s">
        <v>159</v>
      </c>
      <c r="C158" s="117"/>
      <c r="D158" s="173"/>
      <c r="E158" s="28"/>
      <c r="F158" s="87"/>
      <c r="G158" s="5"/>
      <c r="H158" s="72">
        <v>0</v>
      </c>
      <c r="I158" s="28">
        <f t="shared" si="4"/>
        <v>0</v>
      </c>
    </row>
    <row r="159" spans="1:9" ht="11.25" customHeight="1">
      <c r="A159" s="60" t="s">
        <v>76</v>
      </c>
      <c r="B159" s="78" t="s">
        <v>152</v>
      </c>
      <c r="C159" s="94"/>
      <c r="D159" s="111"/>
      <c r="E159" s="28"/>
      <c r="F159" s="72"/>
      <c r="G159" s="5"/>
      <c r="H159" s="72">
        <v>0</v>
      </c>
      <c r="I159" s="28">
        <f t="shared" si="4"/>
        <v>0</v>
      </c>
    </row>
    <row r="160" spans="1:9" ht="11.25" customHeight="1">
      <c r="A160" s="60" t="s">
        <v>76</v>
      </c>
      <c r="B160" s="77" t="s">
        <v>158</v>
      </c>
      <c r="C160" s="94"/>
      <c r="D160" s="111"/>
      <c r="E160" s="28"/>
      <c r="F160" s="72"/>
      <c r="G160" s="5"/>
      <c r="H160" s="72">
        <v>0</v>
      </c>
      <c r="I160" s="28">
        <f t="shared" si="4"/>
        <v>0</v>
      </c>
    </row>
    <row r="161" spans="1:9" ht="11.25" customHeight="1" thickBot="1">
      <c r="A161" s="52" t="s">
        <v>76</v>
      </c>
      <c r="B161" s="147" t="s">
        <v>180</v>
      </c>
      <c r="C161" s="96"/>
      <c r="D161" s="112"/>
      <c r="E161" s="89"/>
      <c r="F161" s="133"/>
      <c r="G161" s="101"/>
      <c r="H161" s="133">
        <v>0</v>
      </c>
      <c r="I161" s="89">
        <f t="shared" si="4"/>
        <v>0</v>
      </c>
    </row>
    <row r="162" spans="1:9" ht="11.25" customHeight="1">
      <c r="A162" s="221" t="s">
        <v>102</v>
      </c>
      <c r="B162" s="210" t="s">
        <v>99</v>
      </c>
      <c r="C162" s="192"/>
      <c r="D162" s="193"/>
      <c r="E162" s="192"/>
      <c r="F162" s="222"/>
      <c r="G162" s="193"/>
      <c r="H162" s="194">
        <v>0</v>
      </c>
      <c r="I162" s="195">
        <f t="shared" si="4"/>
        <v>0</v>
      </c>
    </row>
    <row r="163" spans="1:9" ht="11.25" customHeight="1" thickBot="1">
      <c r="A163" s="223" t="s">
        <v>95</v>
      </c>
      <c r="B163" s="211" t="s">
        <v>55</v>
      </c>
      <c r="C163" s="122"/>
      <c r="D163" s="199"/>
      <c r="E163" s="122">
        <f>E164</f>
        <v>8.18266</v>
      </c>
      <c r="F163" s="224"/>
      <c r="G163" s="199">
        <v>4</v>
      </c>
      <c r="H163" s="201">
        <v>0</v>
      </c>
      <c r="I163" s="202">
        <f t="shared" si="4"/>
        <v>8.18266</v>
      </c>
    </row>
    <row r="164" spans="1:9" ht="11.25" customHeight="1" thickBot="1">
      <c r="A164" s="52" t="s">
        <v>119</v>
      </c>
      <c r="B164" s="146" t="s">
        <v>140</v>
      </c>
      <c r="C164" s="90"/>
      <c r="D164" s="91"/>
      <c r="E164" s="90">
        <v>8.18266</v>
      </c>
      <c r="F164" s="164"/>
      <c r="G164" s="91"/>
      <c r="H164" s="164">
        <v>0</v>
      </c>
      <c r="I164" s="90">
        <f t="shared" si="4"/>
        <v>8.18266</v>
      </c>
    </row>
    <row r="165" spans="1:9" ht="11.25" customHeight="1" thickBot="1">
      <c r="A165" s="221" t="s">
        <v>96</v>
      </c>
      <c r="B165" s="225" t="s">
        <v>56</v>
      </c>
      <c r="C165" s="226"/>
      <c r="D165" s="227"/>
      <c r="E165" s="226">
        <v>-0.00128</v>
      </c>
      <c r="F165" s="228"/>
      <c r="G165" s="227">
        <v>-2.95564</v>
      </c>
      <c r="H165" s="229">
        <v>0</v>
      </c>
      <c r="I165" s="86">
        <f t="shared" si="4"/>
        <v>-0.00128</v>
      </c>
    </row>
    <row r="166" spans="1:9" ht="11.25" customHeight="1" thickBot="1">
      <c r="A166" s="69"/>
      <c r="B166" s="114" t="s">
        <v>77</v>
      </c>
      <c r="C166" s="230">
        <f>C8+C88</f>
        <v>406895.506</v>
      </c>
      <c r="D166" s="100">
        <f>D8+D88</f>
        <v>448539.13534999994</v>
      </c>
      <c r="E166" s="33">
        <f>E88+E8</f>
        <v>422451.32194999995</v>
      </c>
      <c r="F166" s="33" t="e">
        <f>F88+F8</f>
        <v>#REF!</v>
      </c>
      <c r="G166" s="100">
        <f>G8+G88</f>
        <v>374365.31886</v>
      </c>
      <c r="H166" s="182">
        <f>E166/D166*100</f>
        <v>94.18382670675027</v>
      </c>
      <c r="I166" s="50">
        <f>E166-D166</f>
        <v>-26087.813399999985</v>
      </c>
    </row>
    <row r="167" spans="1:9" ht="11.25" customHeight="1">
      <c r="A167" s="15"/>
      <c r="B167" s="19"/>
      <c r="C167" s="19"/>
      <c r="D167" s="10"/>
      <c r="F167" s="36"/>
      <c r="G167" s="108"/>
      <c r="H167" s="74"/>
      <c r="I167" s="75"/>
    </row>
    <row r="168" spans="1:8" ht="11.25" customHeight="1">
      <c r="A168" s="22" t="s">
        <v>171</v>
      </c>
      <c r="B168" s="22"/>
      <c r="C168" s="20"/>
      <c r="D168" s="11"/>
      <c r="E168" s="34"/>
      <c r="F168" s="74"/>
      <c r="G168" s="102"/>
      <c r="H168" s="22"/>
    </row>
    <row r="169" spans="1:8" ht="11.25" customHeight="1">
      <c r="A169" s="22" t="s">
        <v>149</v>
      </c>
      <c r="B169" s="21"/>
      <c r="C169" s="21"/>
      <c r="D169" s="12"/>
      <c r="E169" s="34" t="s">
        <v>172</v>
      </c>
      <c r="F169" s="37"/>
      <c r="G169" s="109"/>
      <c r="H169" s="22"/>
    </row>
    <row r="170" spans="1:8" ht="11.25" customHeight="1">
      <c r="A170" s="22"/>
      <c r="B170" s="21"/>
      <c r="C170" s="21"/>
      <c r="D170" s="12"/>
      <c r="E170" s="34"/>
      <c r="F170" s="37"/>
      <c r="G170" s="109"/>
      <c r="H170" s="22"/>
    </row>
    <row r="171" spans="1:7" ht="11.25" customHeight="1">
      <c r="A171" s="76" t="s">
        <v>265</v>
      </c>
      <c r="B171" s="22"/>
      <c r="C171" s="22"/>
      <c r="D171" s="13"/>
      <c r="E171" s="35"/>
      <c r="F171" s="38"/>
      <c r="G171" s="103"/>
    </row>
    <row r="172" spans="1:7" ht="11.25" customHeight="1">
      <c r="A172" s="76" t="s">
        <v>150</v>
      </c>
      <c r="C172" s="22"/>
      <c r="D172" s="13"/>
      <c r="E172" s="35"/>
      <c r="F172" s="38"/>
      <c r="G172" s="110"/>
    </row>
    <row r="173" spans="1:6" ht="11.25" customHeight="1">
      <c r="A173" s="15"/>
      <c r="F173" s="2"/>
    </row>
    <row r="174" ht="11.25" customHeight="1">
      <c r="A174" s="15"/>
    </row>
    <row r="175" ht="11.25" customHeight="1">
      <c r="A175" s="15"/>
    </row>
    <row r="176" ht="11.25" customHeight="1">
      <c r="A176" s="15"/>
    </row>
    <row r="177" ht="11.25" customHeight="1">
      <c r="A177" s="15"/>
    </row>
    <row r="178" ht="11.25" customHeight="1">
      <c r="A178" s="15"/>
    </row>
    <row r="179" ht="11.25" customHeight="1">
      <c r="A179" s="15"/>
    </row>
  </sheetData>
  <sheetProtection/>
  <mergeCells count="68">
    <mergeCell ref="H39:H40"/>
    <mergeCell ref="I39:I40"/>
    <mergeCell ref="G39:G40"/>
    <mergeCell ref="D39:D40"/>
    <mergeCell ref="I20:I21"/>
    <mergeCell ref="G25:G26"/>
    <mergeCell ref="H25:H26"/>
    <mergeCell ref="I25:I26"/>
    <mergeCell ref="D20:D21"/>
    <mergeCell ref="D25:D26"/>
    <mergeCell ref="I65:I66"/>
    <mergeCell ref="H5:I5"/>
    <mergeCell ref="H35:H36"/>
    <mergeCell ref="I35:I36"/>
    <mergeCell ref="G35:G36"/>
    <mergeCell ref="B74:B75"/>
    <mergeCell ref="D74:D75"/>
    <mergeCell ref="G70:G71"/>
    <mergeCell ref="H67:H68"/>
    <mergeCell ref="I67:I68"/>
    <mergeCell ref="D70:D71"/>
    <mergeCell ref="D67:D68"/>
    <mergeCell ref="E67:E68"/>
    <mergeCell ref="H74:H75"/>
    <mergeCell ref="C74:C75"/>
    <mergeCell ref="E74:E75"/>
    <mergeCell ref="G74:G75"/>
    <mergeCell ref="G65:G66"/>
    <mergeCell ref="E65:E66"/>
    <mergeCell ref="A39:A40"/>
    <mergeCell ref="B43:B44"/>
    <mergeCell ref="C43:C44"/>
    <mergeCell ref="A43:A44"/>
    <mergeCell ref="B45:B46"/>
    <mergeCell ref="G43:G44"/>
    <mergeCell ref="C65:C66"/>
    <mergeCell ref="B65:B66"/>
    <mergeCell ref="A70:A71"/>
    <mergeCell ref="I74:I75"/>
    <mergeCell ref="A45:A46"/>
    <mergeCell ref="C45:C46"/>
    <mergeCell ref="E45:E46"/>
    <mergeCell ref="B70:B71"/>
    <mergeCell ref="D45:D46"/>
    <mergeCell ref="G45:G46"/>
    <mergeCell ref="H65:H66"/>
    <mergeCell ref="G67:G68"/>
    <mergeCell ref="H43:H44"/>
    <mergeCell ref="I43:I44"/>
    <mergeCell ref="H70:H71"/>
    <mergeCell ref="I70:I71"/>
    <mergeCell ref="E20:E21"/>
    <mergeCell ref="H45:H46"/>
    <mergeCell ref="I45:I46"/>
    <mergeCell ref="G20:G21"/>
    <mergeCell ref="H20:H21"/>
    <mergeCell ref="E25:E26"/>
    <mergeCell ref="D43:D44"/>
    <mergeCell ref="E43:E44"/>
    <mergeCell ref="B39:B40"/>
    <mergeCell ref="D65:D66"/>
    <mergeCell ref="C20:C21"/>
    <mergeCell ref="C39:C40"/>
    <mergeCell ref="E39:E40"/>
    <mergeCell ref="C25:C26"/>
    <mergeCell ref="D35:D36"/>
    <mergeCell ref="B35:B36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B180"/>
  <sheetViews>
    <sheetView zoomScale="120" zoomScaleNormal="120" zoomScalePageLayoutView="0" workbookViewId="0" topLeftCell="A1">
      <selection activeCell="I13" sqref="I13"/>
    </sheetView>
  </sheetViews>
  <sheetFormatPr defaultColWidth="9.00390625" defaultRowHeight="12.75"/>
  <cols>
    <col min="1" max="1" width="23.25390625" style="52" customWidth="1"/>
    <col min="2" max="2" width="74.125" style="15" customWidth="1"/>
    <col min="3" max="3" width="15.25390625" style="15" customWidth="1"/>
    <col min="4" max="4" width="14.75390625" style="14" customWidth="1"/>
    <col min="5" max="5" width="11.75390625" style="2" customWidth="1"/>
    <col min="6" max="6" width="11.00390625" style="15" hidden="1" customWidth="1"/>
    <col min="7" max="7" width="12.00390625" style="14" customWidth="1"/>
    <col min="8" max="8" width="8.375" style="15" customWidth="1"/>
    <col min="9" max="9" width="11.625" style="15" customWidth="1"/>
    <col min="10" max="16384" width="9.125" style="39" customWidth="1"/>
  </cols>
  <sheetData>
    <row r="1" spans="1:4" ht="11.25" customHeight="1">
      <c r="A1" s="15"/>
      <c r="B1" s="24" t="s">
        <v>183</v>
      </c>
      <c r="C1" s="24"/>
      <c r="D1" s="6"/>
    </row>
    <row r="2" spans="1:4" ht="11.25" customHeight="1">
      <c r="A2" s="15"/>
      <c r="B2" s="24" t="s">
        <v>0</v>
      </c>
      <c r="C2" s="24"/>
      <c r="D2" s="6"/>
    </row>
    <row r="3" spans="1:7" ht="11.25" customHeight="1">
      <c r="A3" s="15"/>
      <c r="B3" s="24" t="s">
        <v>1</v>
      </c>
      <c r="C3" s="24"/>
      <c r="D3" s="6"/>
      <c r="E3" s="29"/>
      <c r="G3" s="104"/>
    </row>
    <row r="4" spans="1:9" ht="11.25" customHeight="1" thickBot="1">
      <c r="A4" s="15"/>
      <c r="B4" s="24" t="s">
        <v>279</v>
      </c>
      <c r="C4" s="24"/>
      <c r="D4" s="6"/>
      <c r="H4" s="19"/>
      <c r="I4" s="19"/>
    </row>
    <row r="5" spans="1:9" s="38" customFormat="1" ht="11.25" customHeight="1" thickBot="1">
      <c r="A5" s="25" t="s">
        <v>2</v>
      </c>
      <c r="B5" s="41"/>
      <c r="C5" s="25" t="s">
        <v>100</v>
      </c>
      <c r="D5" s="7" t="s">
        <v>189</v>
      </c>
      <c r="E5" s="30" t="s">
        <v>3</v>
      </c>
      <c r="F5" s="42"/>
      <c r="G5" s="7" t="s">
        <v>3</v>
      </c>
      <c r="H5" s="347" t="s">
        <v>82</v>
      </c>
      <c r="I5" s="348"/>
    </row>
    <row r="6" spans="1:9" s="38" customFormat="1" ht="11.25" customHeight="1">
      <c r="A6" s="26" t="s">
        <v>4</v>
      </c>
      <c r="B6" s="26" t="s">
        <v>5</v>
      </c>
      <c r="C6" s="26" t="s">
        <v>81</v>
      </c>
      <c r="D6" s="8" t="s">
        <v>81</v>
      </c>
      <c r="E6" s="31" t="s">
        <v>181</v>
      </c>
      <c r="F6" s="31" t="s">
        <v>228</v>
      </c>
      <c r="G6" s="99" t="s">
        <v>181</v>
      </c>
      <c r="H6" s="25" t="s">
        <v>8</v>
      </c>
      <c r="I6" s="41" t="s">
        <v>9</v>
      </c>
    </row>
    <row r="7" spans="1:9" ht="11.25" customHeight="1" thickBot="1">
      <c r="A7" s="26" t="s">
        <v>7</v>
      </c>
      <c r="B7" s="45"/>
      <c r="C7" s="26" t="s">
        <v>6</v>
      </c>
      <c r="D7" s="8" t="s">
        <v>6</v>
      </c>
      <c r="E7" s="32">
        <v>2019</v>
      </c>
      <c r="G7" s="8">
        <v>2018</v>
      </c>
      <c r="H7" s="46"/>
      <c r="I7" s="46"/>
    </row>
    <row r="8" spans="1:9" s="22" customFormat="1" ht="11.25" customHeight="1" thickBot="1">
      <c r="A8" s="57" t="s">
        <v>10</v>
      </c>
      <c r="B8" s="48" t="s">
        <v>11</v>
      </c>
      <c r="C8" s="1">
        <f>C9+C15+C25+C50+C62+C85+C37+C60+C58</f>
        <v>69060</v>
      </c>
      <c r="D8" s="4">
        <f>D9+D15+D25+D50+D62+D85+D36+D58</f>
        <v>91626.37435</v>
      </c>
      <c r="E8" s="1">
        <f>E9+E15+E25+E50+E62+E85+E37+E58+E35+E57</f>
        <v>91285.75687000001</v>
      </c>
      <c r="F8" s="1" t="e">
        <f>F9+F15+F25+F50+F62+F85+F37+F60+F58</f>
        <v>#REF!</v>
      </c>
      <c r="G8" s="4">
        <f>G9+G15+G25+G50+G62+G85+G36+G60+G58+G14+G35+G59+G57</f>
        <v>70586.84344</v>
      </c>
      <c r="H8" s="129">
        <f>E8/D8*100</f>
        <v>99.6282538925977</v>
      </c>
      <c r="I8" s="82">
        <f>E8-D8</f>
        <v>-340.61747999998624</v>
      </c>
    </row>
    <row r="9" spans="1:9" s="21" customFormat="1" ht="15" customHeight="1" thickBot="1">
      <c r="A9" s="250" t="s">
        <v>12</v>
      </c>
      <c r="B9" s="56" t="s">
        <v>13</v>
      </c>
      <c r="C9" s="1">
        <f>C10</f>
        <v>44856</v>
      </c>
      <c r="D9" s="4">
        <f>D10</f>
        <v>55722.4</v>
      </c>
      <c r="E9" s="1">
        <f>E10</f>
        <v>55204.937990000006</v>
      </c>
      <c r="F9" s="63">
        <f>F10</f>
        <v>0</v>
      </c>
      <c r="G9" s="4">
        <f>G10</f>
        <v>41191.19724</v>
      </c>
      <c r="H9" s="129">
        <f aca="true" t="shared" si="0" ref="H9:H63">E9/D9*100</f>
        <v>99.07135728181127</v>
      </c>
      <c r="I9" s="82">
        <f>E9-D9</f>
        <v>-517.4620099999956</v>
      </c>
    </row>
    <row r="10" spans="1:9" ht="11.25" customHeight="1">
      <c r="A10" s="52" t="s">
        <v>14</v>
      </c>
      <c r="B10" s="126" t="s">
        <v>15</v>
      </c>
      <c r="C10" s="235">
        <f>C11+C12+C13</f>
        <v>44856</v>
      </c>
      <c r="D10" s="107">
        <v>55722.4</v>
      </c>
      <c r="E10" s="235">
        <f>E11+E12+E13</f>
        <v>55204.937990000006</v>
      </c>
      <c r="F10" s="235">
        <f>F11+F12+F13</f>
        <v>0</v>
      </c>
      <c r="G10" s="107">
        <v>41191.19724</v>
      </c>
      <c r="H10" s="247">
        <f t="shared" si="0"/>
        <v>99.07135728181127</v>
      </c>
      <c r="I10" s="235">
        <f aca="true" t="shared" si="1" ref="I10:I70">E10-D10</f>
        <v>-517.4620099999956</v>
      </c>
    </row>
    <row r="11" spans="1:9" ht="26.25" customHeight="1">
      <c r="A11" s="252" t="s">
        <v>103</v>
      </c>
      <c r="B11" s="119" t="s">
        <v>111</v>
      </c>
      <c r="C11" s="241">
        <v>44575</v>
      </c>
      <c r="D11" s="5">
        <v>55346</v>
      </c>
      <c r="E11" s="241">
        <v>54817.59165</v>
      </c>
      <c r="F11" s="239"/>
      <c r="G11" s="5">
        <v>40896.51542</v>
      </c>
      <c r="H11" s="239">
        <f t="shared" si="0"/>
        <v>99.04526370469411</v>
      </c>
      <c r="I11" s="241">
        <f t="shared" si="1"/>
        <v>-528.4083499999979</v>
      </c>
    </row>
    <row r="12" spans="1:9" ht="48" customHeight="1">
      <c r="A12" s="252" t="s">
        <v>104</v>
      </c>
      <c r="B12" s="120" t="s">
        <v>112</v>
      </c>
      <c r="C12" s="241">
        <v>113</v>
      </c>
      <c r="D12" s="5">
        <v>193.4</v>
      </c>
      <c r="E12" s="241">
        <v>205.50241</v>
      </c>
      <c r="F12" s="239"/>
      <c r="G12" s="5">
        <v>130.26876</v>
      </c>
      <c r="H12" s="239">
        <f t="shared" si="0"/>
        <v>106.25770941054809</v>
      </c>
      <c r="I12" s="241">
        <f t="shared" si="1"/>
        <v>12.102409999999992</v>
      </c>
    </row>
    <row r="13" spans="1:9" ht="24" customHeight="1">
      <c r="A13" s="251" t="s">
        <v>105</v>
      </c>
      <c r="B13" s="121" t="s">
        <v>106</v>
      </c>
      <c r="C13" s="241">
        <v>168</v>
      </c>
      <c r="D13" s="5">
        <v>183</v>
      </c>
      <c r="E13" s="241">
        <v>181.84393</v>
      </c>
      <c r="F13" s="239"/>
      <c r="G13" s="5">
        <v>164.41306</v>
      </c>
      <c r="H13" s="239">
        <f t="shared" si="0"/>
        <v>99.36826775956284</v>
      </c>
      <c r="I13" s="241">
        <f t="shared" si="1"/>
        <v>-1.1560699999999997</v>
      </c>
    </row>
    <row r="14" spans="1:9" ht="15" customHeight="1" thickBot="1">
      <c r="A14" s="116" t="s">
        <v>121</v>
      </c>
      <c r="B14" s="155" t="s">
        <v>120</v>
      </c>
      <c r="C14" s="123"/>
      <c r="D14" s="124"/>
      <c r="E14" s="123"/>
      <c r="F14" s="115"/>
      <c r="G14" s="199"/>
      <c r="H14" s="131">
        <v>0</v>
      </c>
      <c r="I14" s="123">
        <f t="shared" si="1"/>
        <v>0</v>
      </c>
    </row>
    <row r="15" spans="1:9" s="58" customFormat="1" ht="11.25" customHeight="1" thickBot="1">
      <c r="A15" s="55" t="s">
        <v>16</v>
      </c>
      <c r="B15" s="56" t="s">
        <v>17</v>
      </c>
      <c r="C15" s="1">
        <f>C16+C20+C22+C23</f>
        <v>14459</v>
      </c>
      <c r="D15" s="4">
        <f>D16+D20+D22+D23+D24+D19</f>
        <v>12818.378179999998</v>
      </c>
      <c r="E15" s="1">
        <f>E16+E20+E22+E23+E24</f>
        <v>12970.65169</v>
      </c>
      <c r="F15" s="69">
        <f>F16+F21+F22+F23</f>
        <v>0</v>
      </c>
      <c r="G15" s="4">
        <f>G16+G20+G22+G23</f>
        <v>18094.07755</v>
      </c>
      <c r="H15" s="49">
        <f t="shared" si="0"/>
        <v>101.18793117086831</v>
      </c>
      <c r="I15" s="50">
        <f t="shared" si="1"/>
        <v>152.27351000000272</v>
      </c>
    </row>
    <row r="16" spans="1:9" s="58" customFormat="1" ht="11.25" customHeight="1">
      <c r="A16" s="52" t="s">
        <v>78</v>
      </c>
      <c r="B16" s="236" t="s">
        <v>84</v>
      </c>
      <c r="C16" s="235">
        <f>C17+C18+C19</f>
        <v>10775</v>
      </c>
      <c r="D16" s="107">
        <f>D17+D18</f>
        <v>9161</v>
      </c>
      <c r="E16" s="235">
        <f>E17+E18+E19</f>
        <v>9288.96173</v>
      </c>
      <c r="F16" s="235">
        <f>F17+F18</f>
        <v>0</v>
      </c>
      <c r="G16" s="107">
        <f>G17+G18+G19</f>
        <v>14169.027370000002</v>
      </c>
      <c r="H16" s="138">
        <f t="shared" si="0"/>
        <v>101.39680962776991</v>
      </c>
      <c r="I16" s="139">
        <f t="shared" si="1"/>
        <v>127.9617300000009</v>
      </c>
    </row>
    <row r="17" spans="1:9" s="58" customFormat="1" ht="15.75" customHeight="1">
      <c r="A17" s="59" t="s">
        <v>79</v>
      </c>
      <c r="B17" s="244" t="s">
        <v>85</v>
      </c>
      <c r="C17" s="136">
        <v>6267</v>
      </c>
      <c r="D17" s="9">
        <v>4697</v>
      </c>
      <c r="E17" s="241">
        <v>4710.48366</v>
      </c>
      <c r="F17" s="92"/>
      <c r="G17" s="5">
        <v>9736.27308</v>
      </c>
      <c r="H17" s="239">
        <f t="shared" si="0"/>
        <v>100.28706961890568</v>
      </c>
      <c r="I17" s="241">
        <f t="shared" si="1"/>
        <v>13.483659999999873</v>
      </c>
    </row>
    <row r="18" spans="1:9" ht="26.25" customHeight="1">
      <c r="A18" s="253" t="s">
        <v>80</v>
      </c>
      <c r="B18" s="244" t="s">
        <v>226</v>
      </c>
      <c r="C18" s="136">
        <v>4508</v>
      </c>
      <c r="D18" s="9">
        <v>4464</v>
      </c>
      <c r="E18" s="241">
        <v>4573.07724</v>
      </c>
      <c r="F18" s="17"/>
      <c r="G18" s="5">
        <v>4492.36193</v>
      </c>
      <c r="H18" s="239">
        <f t="shared" si="0"/>
        <v>102.44348655913977</v>
      </c>
      <c r="I18" s="241">
        <f t="shared" si="1"/>
        <v>109.07723999999962</v>
      </c>
    </row>
    <row r="19" spans="1:9" ht="12.75" customHeight="1">
      <c r="A19" s="59" t="s">
        <v>198</v>
      </c>
      <c r="B19" s="244" t="s">
        <v>227</v>
      </c>
      <c r="C19" s="136"/>
      <c r="D19" s="9">
        <v>6.398</v>
      </c>
      <c r="E19" s="241">
        <v>5.40083</v>
      </c>
      <c r="F19" s="17"/>
      <c r="G19" s="5">
        <v>-59.60764</v>
      </c>
      <c r="H19" s="239">
        <f t="shared" si="0"/>
        <v>84.41434823382308</v>
      </c>
      <c r="I19" s="241">
        <f t="shared" si="1"/>
        <v>-0.9971699999999997</v>
      </c>
    </row>
    <row r="20" spans="1:9" ht="11.25" customHeight="1">
      <c r="A20" s="355" t="s">
        <v>18</v>
      </c>
      <c r="B20" s="132" t="s">
        <v>19</v>
      </c>
      <c r="C20" s="321">
        <v>1209</v>
      </c>
      <c r="D20" s="318">
        <v>927</v>
      </c>
      <c r="E20" s="323">
        <v>927.54461</v>
      </c>
      <c r="F20" s="239"/>
      <c r="G20" s="318">
        <v>1436.95602</v>
      </c>
      <c r="H20" s="330">
        <f>E20/D20*100</f>
        <v>100.05874973031284</v>
      </c>
      <c r="I20" s="331">
        <f>E20-D20</f>
        <v>0.5446100000000342</v>
      </c>
    </row>
    <row r="21" spans="1:9" ht="11.25" customHeight="1">
      <c r="A21" s="356"/>
      <c r="B21" s="126" t="s">
        <v>20</v>
      </c>
      <c r="C21" s="322"/>
      <c r="D21" s="318"/>
      <c r="E21" s="324"/>
      <c r="F21" s="239"/>
      <c r="G21" s="318"/>
      <c r="H21" s="330"/>
      <c r="I21" s="331"/>
    </row>
    <row r="22" spans="1:9" ht="11.25" customHeight="1">
      <c r="A22" s="17" t="s">
        <v>21</v>
      </c>
      <c r="B22" s="78" t="s">
        <v>144</v>
      </c>
      <c r="C22" s="241">
        <v>1761</v>
      </c>
      <c r="D22" s="5">
        <v>1955.96518</v>
      </c>
      <c r="E22" s="241">
        <v>1955.76667</v>
      </c>
      <c r="F22" s="239"/>
      <c r="G22" s="5">
        <v>1680.72483</v>
      </c>
      <c r="H22" s="239">
        <f t="shared" si="0"/>
        <v>99.98985104632588</v>
      </c>
      <c r="I22" s="241">
        <f t="shared" si="1"/>
        <v>-0.198509999999942</v>
      </c>
    </row>
    <row r="23" spans="1:9" ht="11.25" customHeight="1">
      <c r="A23" s="52" t="s">
        <v>110</v>
      </c>
      <c r="B23" s="132" t="s">
        <v>134</v>
      </c>
      <c r="C23" s="234">
        <v>714</v>
      </c>
      <c r="D23" s="101">
        <v>768</v>
      </c>
      <c r="E23" s="234">
        <v>798.36368</v>
      </c>
      <c r="F23" s="240"/>
      <c r="G23" s="101">
        <v>807.36933</v>
      </c>
      <c r="H23" s="240">
        <f t="shared" si="0"/>
        <v>103.95360416666668</v>
      </c>
      <c r="I23" s="234">
        <f t="shared" si="1"/>
        <v>30.363680000000045</v>
      </c>
    </row>
    <row r="24" spans="1:9" ht="11.25" customHeight="1" thickBot="1">
      <c r="A24" s="97" t="s">
        <v>281</v>
      </c>
      <c r="B24" s="132" t="s">
        <v>282</v>
      </c>
      <c r="C24" s="234"/>
      <c r="D24" s="101">
        <v>0.015</v>
      </c>
      <c r="E24" s="234">
        <v>0.015</v>
      </c>
      <c r="F24" s="54"/>
      <c r="G24" s="101"/>
      <c r="H24" s="240">
        <f t="shared" si="0"/>
        <v>100</v>
      </c>
      <c r="I24" s="234">
        <f t="shared" si="1"/>
        <v>0</v>
      </c>
    </row>
    <row r="25" spans="1:9" ht="11.25" customHeight="1" thickBot="1">
      <c r="A25" s="264" t="s">
        <v>22</v>
      </c>
      <c r="B25" s="56" t="s">
        <v>23</v>
      </c>
      <c r="C25" s="1">
        <f>C26+C29+C34</f>
        <v>1509</v>
      </c>
      <c r="D25" s="4">
        <f>D26+D29+D34+D30+D31+D32+D33</f>
        <v>3023.65</v>
      </c>
      <c r="E25" s="1">
        <f>E26+E29+E34+E30+E31+E32+E33</f>
        <v>3012.7796700000004</v>
      </c>
      <c r="F25" s="57">
        <f>F27+F29+F34</f>
        <v>0</v>
      </c>
      <c r="G25" s="4">
        <f>G26+G29+G34</f>
        <v>1312.43555</v>
      </c>
      <c r="H25" s="129">
        <f t="shared" si="0"/>
        <v>99.6404898053677</v>
      </c>
      <c r="I25" s="1">
        <f t="shared" si="1"/>
        <v>-10.87032999999974</v>
      </c>
    </row>
    <row r="26" spans="1:9" ht="11.25" customHeight="1">
      <c r="A26" s="359" t="s">
        <v>24</v>
      </c>
      <c r="B26" s="162" t="s">
        <v>25</v>
      </c>
      <c r="C26" s="325">
        <f>C28</f>
        <v>1209</v>
      </c>
      <c r="D26" s="346">
        <f>D28</f>
        <v>1349</v>
      </c>
      <c r="E26" s="324">
        <f>E28</f>
        <v>1355.06872</v>
      </c>
      <c r="F26" s="247"/>
      <c r="G26" s="346">
        <f>G28</f>
        <v>1312.43555</v>
      </c>
      <c r="H26" s="354">
        <f>E26/D26*100</f>
        <v>100.4498680504077</v>
      </c>
      <c r="I26" s="324">
        <f>E26-D26</f>
        <v>6.068719999999985</v>
      </c>
    </row>
    <row r="27" spans="1:9" ht="11.25" customHeight="1">
      <c r="A27" s="356"/>
      <c r="B27" s="126" t="s">
        <v>26</v>
      </c>
      <c r="C27" s="324"/>
      <c r="D27" s="318"/>
      <c r="E27" s="331"/>
      <c r="F27" s="241">
        <f>F28</f>
        <v>0</v>
      </c>
      <c r="G27" s="318"/>
      <c r="H27" s="330"/>
      <c r="I27" s="331"/>
    </row>
    <row r="28" spans="1:9" ht="11.25" customHeight="1">
      <c r="A28" s="59" t="s">
        <v>27</v>
      </c>
      <c r="B28" s="73" t="s">
        <v>133</v>
      </c>
      <c r="C28" s="242">
        <v>1209</v>
      </c>
      <c r="D28" s="5">
        <v>1349</v>
      </c>
      <c r="E28" s="241">
        <v>1355.06872</v>
      </c>
      <c r="F28" s="239"/>
      <c r="G28" s="5">
        <v>1312.43555</v>
      </c>
      <c r="H28" s="239">
        <f t="shared" si="0"/>
        <v>100.4498680504077</v>
      </c>
      <c r="I28" s="241">
        <f t="shared" si="1"/>
        <v>6.068719999999985</v>
      </c>
    </row>
    <row r="29" spans="1:9" ht="11.25" customHeight="1">
      <c r="A29" s="62" t="s">
        <v>239</v>
      </c>
      <c r="B29" s="73" t="s">
        <v>240</v>
      </c>
      <c r="C29" s="242"/>
      <c r="D29" s="5">
        <v>82.65</v>
      </c>
      <c r="E29" s="241">
        <v>80.15</v>
      </c>
      <c r="F29" s="239"/>
      <c r="G29" s="5"/>
      <c r="H29" s="239">
        <f t="shared" si="0"/>
        <v>96.9751966122202</v>
      </c>
      <c r="I29" s="241">
        <f t="shared" si="1"/>
        <v>-2.5</v>
      </c>
    </row>
    <row r="30" spans="1:9" ht="11.25" customHeight="1">
      <c r="A30" s="59" t="s">
        <v>247</v>
      </c>
      <c r="B30" s="73" t="s">
        <v>248</v>
      </c>
      <c r="C30" s="242"/>
      <c r="D30" s="5">
        <v>13</v>
      </c>
      <c r="E30" s="241">
        <v>11.28</v>
      </c>
      <c r="F30" s="239"/>
      <c r="G30" s="5"/>
      <c r="H30" s="239">
        <f t="shared" si="0"/>
        <v>86.76923076923076</v>
      </c>
      <c r="I30" s="241">
        <f t="shared" si="1"/>
        <v>-1.7200000000000006</v>
      </c>
    </row>
    <row r="31" spans="1:9" ht="11.25" customHeight="1">
      <c r="A31" s="59" t="s">
        <v>249</v>
      </c>
      <c r="B31" s="73" t="s">
        <v>250</v>
      </c>
      <c r="C31" s="242"/>
      <c r="D31" s="5">
        <v>1012</v>
      </c>
      <c r="E31" s="241">
        <v>1003.63095</v>
      </c>
      <c r="F31" s="239"/>
      <c r="G31" s="5"/>
      <c r="H31" s="239">
        <f t="shared" si="0"/>
        <v>99.17301877470356</v>
      </c>
      <c r="I31" s="241">
        <f t="shared" si="1"/>
        <v>-8.369050000000016</v>
      </c>
    </row>
    <row r="32" spans="1:9" ht="11.25" customHeight="1">
      <c r="A32" s="59" t="s">
        <v>251</v>
      </c>
      <c r="B32" s="73" t="s">
        <v>237</v>
      </c>
      <c r="C32" s="242"/>
      <c r="D32" s="5">
        <v>218</v>
      </c>
      <c r="E32" s="241">
        <v>154.65</v>
      </c>
      <c r="F32" s="239"/>
      <c r="G32" s="5"/>
      <c r="H32" s="239">
        <f t="shared" si="0"/>
        <v>70.94036697247707</v>
      </c>
      <c r="I32" s="241">
        <f t="shared" si="1"/>
        <v>-63.349999999999994</v>
      </c>
    </row>
    <row r="33" spans="1:9" ht="48.75" customHeight="1">
      <c r="A33" s="253" t="s">
        <v>252</v>
      </c>
      <c r="B33" s="244" t="s">
        <v>253</v>
      </c>
      <c r="C33" s="242"/>
      <c r="D33" s="5">
        <v>349</v>
      </c>
      <c r="E33" s="241">
        <v>408</v>
      </c>
      <c r="F33" s="239"/>
      <c r="G33" s="5"/>
      <c r="H33" s="239">
        <f t="shared" si="0"/>
        <v>116.90544412607451</v>
      </c>
      <c r="I33" s="241">
        <f t="shared" si="1"/>
        <v>59</v>
      </c>
    </row>
    <row r="34" spans="1:9" ht="11.25" customHeight="1">
      <c r="A34" s="59" t="s">
        <v>243</v>
      </c>
      <c r="B34" s="73" t="s">
        <v>237</v>
      </c>
      <c r="C34" s="242">
        <v>300</v>
      </c>
      <c r="D34" s="5"/>
      <c r="E34" s="241"/>
      <c r="F34" s="239"/>
      <c r="G34" s="5"/>
      <c r="H34" s="239">
        <v>0</v>
      </c>
      <c r="I34" s="241">
        <f t="shared" si="1"/>
        <v>0</v>
      </c>
    </row>
    <row r="35" spans="1:9" ht="11.25" customHeight="1" thickBot="1">
      <c r="A35" s="245" t="s">
        <v>178</v>
      </c>
      <c r="B35" s="132" t="s">
        <v>179</v>
      </c>
      <c r="C35" s="232"/>
      <c r="D35" s="101"/>
      <c r="E35" s="234"/>
      <c r="F35" s="240"/>
      <c r="G35" s="106">
        <v>15.57147</v>
      </c>
      <c r="H35" s="240">
        <v>0</v>
      </c>
      <c r="I35" s="234">
        <f t="shared" si="1"/>
        <v>0</v>
      </c>
    </row>
    <row r="36" spans="1:9" ht="11.25" customHeight="1">
      <c r="A36" s="357" t="s">
        <v>28</v>
      </c>
      <c r="B36" s="328" t="s">
        <v>272</v>
      </c>
      <c r="C36" s="158"/>
      <c r="D36" s="326">
        <f>D38+D48</f>
        <v>7799</v>
      </c>
      <c r="E36" s="27"/>
      <c r="F36" s="64"/>
      <c r="G36" s="326">
        <f>G40+G42+G44+G48</f>
        <v>6626.70378</v>
      </c>
      <c r="H36" s="349">
        <f>E37/D36*100</f>
        <v>98.93367149634568</v>
      </c>
      <c r="I36" s="351">
        <f>E37-D36</f>
        <v>-83.16296000000057</v>
      </c>
    </row>
    <row r="37" spans="1:9" ht="11.25" customHeight="1" thickBot="1">
      <c r="A37" s="358"/>
      <c r="B37" s="329"/>
      <c r="C37" s="18">
        <f>C40+C42+C44+C48</f>
        <v>4880</v>
      </c>
      <c r="D37" s="327"/>
      <c r="E37" s="3">
        <f>E40+E42+E44+E48</f>
        <v>7715.837039999999</v>
      </c>
      <c r="F37" s="65" t="e">
        <f>F41+F42+#REF!</f>
        <v>#REF!</v>
      </c>
      <c r="G37" s="327"/>
      <c r="H37" s="350"/>
      <c r="I37" s="352"/>
    </row>
    <row r="38" spans="1:9" ht="45" customHeight="1">
      <c r="A38" s="254" t="s">
        <v>267</v>
      </c>
      <c r="B38" s="157" t="s">
        <v>268</v>
      </c>
      <c r="C38" s="233">
        <f>C39+C42+C44</f>
        <v>4830</v>
      </c>
      <c r="D38" s="107">
        <f>D39+D42+D44</f>
        <v>7626</v>
      </c>
      <c r="E38" s="235">
        <f>E39+E42+E44</f>
        <v>7549.56193</v>
      </c>
      <c r="F38" s="126"/>
      <c r="G38" s="107">
        <f>G39+G42+G44</f>
        <v>6568.73903</v>
      </c>
      <c r="H38" s="247">
        <f>E38/D38*100</f>
        <v>98.99766496197219</v>
      </c>
      <c r="I38" s="235">
        <f>E38-D38</f>
        <v>-76.43807000000015</v>
      </c>
    </row>
    <row r="39" spans="1:9" ht="26.25" customHeight="1">
      <c r="A39" s="255" t="s">
        <v>269</v>
      </c>
      <c r="B39" s="238" t="s">
        <v>266</v>
      </c>
      <c r="C39" s="242">
        <f>C40</f>
        <v>4140</v>
      </c>
      <c r="D39" s="5">
        <f>D40</f>
        <v>6884</v>
      </c>
      <c r="E39" s="241">
        <f>E40</f>
        <v>6803.55648</v>
      </c>
      <c r="F39" s="73"/>
      <c r="G39" s="5">
        <f>G40</f>
        <v>5522.66057</v>
      </c>
      <c r="H39" s="239">
        <f>E39/D39*100</f>
        <v>98.8314421847763</v>
      </c>
      <c r="I39" s="241">
        <f>E39-D39</f>
        <v>-80.44351999999981</v>
      </c>
    </row>
    <row r="40" spans="1:9" ht="11.25" customHeight="1">
      <c r="A40" s="360" t="s">
        <v>234</v>
      </c>
      <c r="B40" s="320" t="s">
        <v>266</v>
      </c>
      <c r="C40" s="321">
        <v>4140</v>
      </c>
      <c r="D40" s="318">
        <v>6884</v>
      </c>
      <c r="E40" s="323">
        <v>6803.55648</v>
      </c>
      <c r="F40" s="239"/>
      <c r="G40" s="318">
        <v>5522.66057</v>
      </c>
      <c r="H40" s="330">
        <f>E40/D40*100</f>
        <v>98.8314421847763</v>
      </c>
      <c r="I40" s="353">
        <f>E40-D40</f>
        <v>-80.44351999999981</v>
      </c>
    </row>
    <row r="41" spans="1:9" ht="12.75" customHeight="1">
      <c r="A41" s="362"/>
      <c r="B41" s="320"/>
      <c r="C41" s="322"/>
      <c r="D41" s="318"/>
      <c r="E41" s="324"/>
      <c r="F41" s="239"/>
      <c r="G41" s="318"/>
      <c r="H41" s="330"/>
      <c r="I41" s="353"/>
    </row>
    <row r="42" spans="1:9" ht="27.75" customHeight="1">
      <c r="A42" s="256" t="s">
        <v>136</v>
      </c>
      <c r="B42" s="244" t="s">
        <v>135</v>
      </c>
      <c r="C42" s="242">
        <f>C43</f>
        <v>532</v>
      </c>
      <c r="D42" s="5">
        <f>D43</f>
        <v>529</v>
      </c>
      <c r="E42" s="241">
        <f>E43</f>
        <v>528.00332</v>
      </c>
      <c r="F42" s="241">
        <f>F43</f>
        <v>0</v>
      </c>
      <c r="G42" s="5">
        <f>G43</f>
        <v>780.37876</v>
      </c>
      <c r="H42" s="239">
        <f t="shared" si="0"/>
        <v>99.81159168241966</v>
      </c>
      <c r="I42" s="241">
        <f t="shared" si="1"/>
        <v>-0.9966799999999694</v>
      </c>
    </row>
    <row r="43" spans="1:9" ht="22.5" customHeight="1">
      <c r="A43" s="257" t="s">
        <v>137</v>
      </c>
      <c r="B43" s="244" t="s">
        <v>135</v>
      </c>
      <c r="C43" s="242">
        <v>532</v>
      </c>
      <c r="D43" s="5">
        <v>529</v>
      </c>
      <c r="E43" s="241">
        <v>528.00332</v>
      </c>
      <c r="F43" s="239"/>
      <c r="G43" s="5">
        <v>780.37876</v>
      </c>
      <c r="H43" s="239">
        <f t="shared" si="0"/>
        <v>99.81159168241966</v>
      </c>
      <c r="I43" s="241">
        <f t="shared" si="1"/>
        <v>-0.9966799999999694</v>
      </c>
    </row>
    <row r="44" spans="1:10" ht="21" customHeight="1">
      <c r="A44" s="360" t="s">
        <v>29</v>
      </c>
      <c r="B44" s="343" t="s">
        <v>270</v>
      </c>
      <c r="C44" s="337">
        <v>158</v>
      </c>
      <c r="D44" s="318">
        <f>D46</f>
        <v>213</v>
      </c>
      <c r="E44" s="319">
        <f>E46</f>
        <v>218.00213</v>
      </c>
      <c r="F44" s="142"/>
      <c r="G44" s="318">
        <f>G46</f>
        <v>265.6997</v>
      </c>
      <c r="H44" s="330">
        <f>E44/D44*100</f>
        <v>102.34841784037559</v>
      </c>
      <c r="I44" s="331">
        <f>E44-D44</f>
        <v>5.002129999999994</v>
      </c>
      <c r="J44" s="58"/>
    </row>
    <row r="45" spans="1:10" ht="25.5" customHeight="1">
      <c r="A45" s="362"/>
      <c r="B45" s="343"/>
      <c r="C45" s="337"/>
      <c r="D45" s="318"/>
      <c r="E45" s="319"/>
      <c r="F45" s="92"/>
      <c r="G45" s="318"/>
      <c r="H45" s="330"/>
      <c r="I45" s="331"/>
      <c r="J45" s="66"/>
    </row>
    <row r="46" spans="1:9" s="66" customFormat="1" ht="11.25" customHeight="1">
      <c r="A46" s="360" t="s">
        <v>30</v>
      </c>
      <c r="B46" s="343" t="s">
        <v>271</v>
      </c>
      <c r="C46" s="337">
        <v>158</v>
      </c>
      <c r="D46" s="318">
        <v>213</v>
      </c>
      <c r="E46" s="331">
        <v>218.00213</v>
      </c>
      <c r="F46" s="92"/>
      <c r="G46" s="318">
        <v>265.6997</v>
      </c>
      <c r="H46" s="330">
        <f>H44</f>
        <v>102.34841784037559</v>
      </c>
      <c r="I46" s="331">
        <f>E46-D46</f>
        <v>5.002129999999994</v>
      </c>
    </row>
    <row r="47" spans="1:9" s="66" customFormat="1" ht="23.25" customHeight="1" thickBot="1">
      <c r="A47" s="361"/>
      <c r="B47" s="338"/>
      <c r="C47" s="321"/>
      <c r="D47" s="340"/>
      <c r="E47" s="323"/>
      <c r="F47" s="143"/>
      <c r="G47" s="340"/>
      <c r="H47" s="332"/>
      <c r="I47" s="323"/>
    </row>
    <row r="48" spans="1:236" s="144" customFormat="1" ht="11.25" customHeight="1" thickBot="1">
      <c r="A48" s="61" t="s">
        <v>196</v>
      </c>
      <c r="B48" s="161" t="s">
        <v>197</v>
      </c>
      <c r="C48" s="160">
        <f>C49</f>
        <v>50</v>
      </c>
      <c r="D48" s="100">
        <f>D49</f>
        <v>173</v>
      </c>
      <c r="E48" s="33">
        <f>E49</f>
        <v>166.27511</v>
      </c>
      <c r="F48" s="33">
        <f>F49</f>
        <v>0</v>
      </c>
      <c r="G48" s="100">
        <f>G49</f>
        <v>57.96475</v>
      </c>
      <c r="H48" s="49">
        <f t="shared" si="0"/>
        <v>96.11278034682081</v>
      </c>
      <c r="I48" s="50">
        <f t="shared" si="1"/>
        <v>-6.724889999999988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</row>
    <row r="49" spans="1:9" s="66" customFormat="1" ht="11.25" customHeight="1" thickBot="1">
      <c r="A49" s="246" t="s">
        <v>195</v>
      </c>
      <c r="B49" s="162" t="s">
        <v>197</v>
      </c>
      <c r="C49" s="154">
        <v>50</v>
      </c>
      <c r="D49" s="91">
        <v>173</v>
      </c>
      <c r="E49" s="90">
        <v>166.27511</v>
      </c>
      <c r="F49" s="163"/>
      <c r="G49" s="93">
        <v>57.96475</v>
      </c>
      <c r="H49" s="164">
        <f t="shared" si="0"/>
        <v>96.11278034682081</v>
      </c>
      <c r="I49" s="139">
        <f t="shared" si="1"/>
        <v>-6.724889999999988</v>
      </c>
    </row>
    <row r="50" spans="1:9" s="66" customFormat="1" ht="11.25" customHeight="1" thickBot="1">
      <c r="A50" s="55" t="s">
        <v>31</v>
      </c>
      <c r="B50" s="151" t="s">
        <v>32</v>
      </c>
      <c r="C50" s="1">
        <f>C51+C52+C53+C54+C56+C55</f>
        <v>2391</v>
      </c>
      <c r="D50" s="4">
        <f>D51+D52+D53+D54+D56+D55</f>
        <v>488</v>
      </c>
      <c r="E50" s="4">
        <f>E51+E52+E53+E54+E56+E55</f>
        <v>482.32703000000004</v>
      </c>
      <c r="F50" s="68"/>
      <c r="G50" s="4">
        <f>G51+G52+G54+G53+G56+G55</f>
        <v>1469.63071</v>
      </c>
      <c r="H50" s="49">
        <f t="shared" si="0"/>
        <v>98.83750614754099</v>
      </c>
      <c r="I50" s="50">
        <f t="shared" si="1"/>
        <v>-5.672969999999964</v>
      </c>
    </row>
    <row r="51" spans="1:9" s="66" customFormat="1" ht="11.25" customHeight="1">
      <c r="A51" s="52" t="s">
        <v>138</v>
      </c>
      <c r="B51" s="60" t="s">
        <v>114</v>
      </c>
      <c r="C51" s="235"/>
      <c r="D51" s="107">
        <v>79</v>
      </c>
      <c r="E51" s="235">
        <v>79.43209</v>
      </c>
      <c r="F51" s="176"/>
      <c r="G51" s="107">
        <v>63.57778</v>
      </c>
      <c r="H51" s="247">
        <v>0</v>
      </c>
      <c r="I51" s="235">
        <f t="shared" si="1"/>
        <v>0.4320900000000023</v>
      </c>
    </row>
    <row r="52" spans="1:9" s="66" customFormat="1" ht="11.25" customHeight="1">
      <c r="A52" s="59" t="s">
        <v>126</v>
      </c>
      <c r="B52" s="166" t="s">
        <v>128</v>
      </c>
      <c r="C52" s="241">
        <v>1</v>
      </c>
      <c r="D52" s="5">
        <v>1</v>
      </c>
      <c r="E52" s="241"/>
      <c r="F52" s="92"/>
      <c r="G52" s="5">
        <v>0.44199</v>
      </c>
      <c r="H52" s="239">
        <f t="shared" si="0"/>
        <v>0</v>
      </c>
      <c r="I52" s="241">
        <f t="shared" si="1"/>
        <v>-1</v>
      </c>
    </row>
    <row r="53" spans="1:9" s="66" customFormat="1" ht="11.25" customHeight="1">
      <c r="A53" s="59" t="s">
        <v>244</v>
      </c>
      <c r="B53" s="166" t="s">
        <v>155</v>
      </c>
      <c r="C53" s="241">
        <v>220</v>
      </c>
      <c r="D53" s="5"/>
      <c r="E53" s="241"/>
      <c r="F53" s="92"/>
      <c r="G53" s="5"/>
      <c r="H53" s="239">
        <v>0</v>
      </c>
      <c r="I53" s="241">
        <f t="shared" si="1"/>
        <v>0</v>
      </c>
    </row>
    <row r="54" spans="1:9" s="66" customFormat="1" ht="11.25" customHeight="1">
      <c r="A54" s="59" t="s">
        <v>127</v>
      </c>
      <c r="B54" s="62" t="s">
        <v>129</v>
      </c>
      <c r="C54" s="241"/>
      <c r="D54" s="5">
        <v>58</v>
      </c>
      <c r="E54" s="241">
        <v>56.74775</v>
      </c>
      <c r="F54" s="92"/>
      <c r="G54" s="5">
        <v>160.90327</v>
      </c>
      <c r="H54" s="265">
        <f t="shared" si="0"/>
        <v>97.84094827586208</v>
      </c>
      <c r="I54" s="241">
        <f t="shared" si="1"/>
        <v>-1.2522499999999965</v>
      </c>
    </row>
    <row r="55" spans="1:9" s="66" customFormat="1" ht="11.25" customHeight="1">
      <c r="A55" s="59" t="s">
        <v>145</v>
      </c>
      <c r="B55" s="62" t="s">
        <v>146</v>
      </c>
      <c r="C55" s="241"/>
      <c r="D55" s="5"/>
      <c r="E55" s="241"/>
      <c r="F55" s="92"/>
      <c r="G55" s="5"/>
      <c r="H55" s="265">
        <v>0</v>
      </c>
      <c r="I55" s="241">
        <f t="shared" si="1"/>
        <v>0</v>
      </c>
    </row>
    <row r="56" spans="1:9" s="66" customFormat="1" ht="23.25" customHeight="1">
      <c r="A56" s="253" t="s">
        <v>147</v>
      </c>
      <c r="B56" s="166" t="s">
        <v>148</v>
      </c>
      <c r="C56" s="241">
        <v>2170</v>
      </c>
      <c r="D56" s="5">
        <v>350</v>
      </c>
      <c r="E56" s="241">
        <v>346.14719</v>
      </c>
      <c r="F56" s="92"/>
      <c r="G56" s="5">
        <v>1244.70767</v>
      </c>
      <c r="H56" s="239">
        <f t="shared" si="0"/>
        <v>98.89919714285715</v>
      </c>
      <c r="I56" s="241">
        <f t="shared" si="1"/>
        <v>-3.8528099999999768</v>
      </c>
    </row>
    <row r="57" spans="1:9" s="66" customFormat="1" ht="13.5" customHeight="1" thickBot="1">
      <c r="A57" s="62" t="s">
        <v>236</v>
      </c>
      <c r="B57" s="177" t="s">
        <v>235</v>
      </c>
      <c r="C57" s="234"/>
      <c r="D57" s="101"/>
      <c r="E57" s="234"/>
      <c r="F57" s="143"/>
      <c r="G57" s="101">
        <v>22.5</v>
      </c>
      <c r="H57" s="240">
        <v>0</v>
      </c>
      <c r="I57" s="234">
        <f t="shared" si="1"/>
        <v>0</v>
      </c>
    </row>
    <row r="58" spans="1:10" s="66" customFormat="1" ht="15" customHeight="1" thickBot="1">
      <c r="A58" s="55" t="s">
        <v>259</v>
      </c>
      <c r="B58" s="80" t="s">
        <v>33</v>
      </c>
      <c r="C58" s="181">
        <f>C59+C60</f>
        <v>0</v>
      </c>
      <c r="D58" s="181">
        <f>D59+D60+D61</f>
        <v>1149.27</v>
      </c>
      <c r="E58" s="181">
        <f>E59+E60+E61</f>
        <v>1241.65299</v>
      </c>
      <c r="F58" s="181">
        <f>F59+F60</f>
        <v>0</v>
      </c>
      <c r="G58" s="181">
        <v>437.9205</v>
      </c>
      <c r="H58" s="182">
        <f t="shared" si="0"/>
        <v>108.03840611866664</v>
      </c>
      <c r="I58" s="50">
        <f t="shared" si="1"/>
        <v>92.38299000000006</v>
      </c>
      <c r="J58" s="39"/>
    </row>
    <row r="59" spans="1:9" s="38" customFormat="1" ht="11.25" customHeight="1">
      <c r="A59" s="243" t="s">
        <v>260</v>
      </c>
      <c r="B59" s="260" t="s">
        <v>88</v>
      </c>
      <c r="C59" s="179"/>
      <c r="D59" s="180">
        <v>256</v>
      </c>
      <c r="E59" s="235">
        <v>256</v>
      </c>
      <c r="F59" s="247"/>
      <c r="G59" s="107"/>
      <c r="H59" s="247">
        <f t="shared" si="0"/>
        <v>100</v>
      </c>
      <c r="I59" s="235">
        <f t="shared" si="1"/>
        <v>0</v>
      </c>
    </row>
    <row r="60" spans="1:9" s="38" customFormat="1" ht="11.25" customHeight="1">
      <c r="A60" s="17" t="s">
        <v>261</v>
      </c>
      <c r="B60" s="261" t="s">
        <v>88</v>
      </c>
      <c r="C60" s="241"/>
      <c r="D60" s="5">
        <v>21.07</v>
      </c>
      <c r="E60" s="241">
        <v>21.07</v>
      </c>
      <c r="F60" s="239"/>
      <c r="G60" s="5"/>
      <c r="H60" s="239">
        <f t="shared" si="0"/>
        <v>100</v>
      </c>
      <c r="I60" s="241">
        <f t="shared" si="1"/>
        <v>0</v>
      </c>
    </row>
    <row r="61" spans="1:9" s="38" customFormat="1" ht="24" customHeight="1" thickBot="1">
      <c r="A61" s="258" t="s">
        <v>262</v>
      </c>
      <c r="B61" s="259" t="s">
        <v>254</v>
      </c>
      <c r="C61" s="234"/>
      <c r="D61" s="101">
        <v>872.2</v>
      </c>
      <c r="E61" s="234">
        <v>964.58299</v>
      </c>
      <c r="F61" s="240"/>
      <c r="G61" s="101"/>
      <c r="H61" s="240">
        <f t="shared" si="0"/>
        <v>110.59195024077046</v>
      </c>
      <c r="I61" s="234">
        <f t="shared" si="1"/>
        <v>92.38298999999995</v>
      </c>
    </row>
    <row r="62" spans="1:9" ht="11.25" customHeight="1" thickBot="1">
      <c r="A62" s="55" t="s">
        <v>34</v>
      </c>
      <c r="B62" s="80" t="s">
        <v>35</v>
      </c>
      <c r="C62" s="181">
        <f>C64+C65+C67+C69+C70+C72+C73+C74+C75+C78+C83+C63+C81+C82</f>
        <v>965</v>
      </c>
      <c r="D62" s="184">
        <f>D64+D65+D67+D69+D70+D71+D73+D74+D75+D78+D83+D63+D81+D82</f>
        <v>1226.846</v>
      </c>
      <c r="E62" s="181">
        <f>SUM(E63+E64+E65+E72+E73+E75+E78+E81+E82+E83+E66)</f>
        <v>1283.8065000000001</v>
      </c>
      <c r="F62" s="181" t="e">
        <f>#REF!+#REF!+F67+F69+F70+F72+F73+F74+F76+F78+F63+F81+F82+F83</f>
        <v>#REF!</v>
      </c>
      <c r="G62" s="184">
        <f>G64+G65+G67+G69+G70+G71+G73+G74+G75+G78+G63+G81+G82+G83+G79+G80</f>
        <v>858.61262</v>
      </c>
      <c r="H62" s="182">
        <f t="shared" si="0"/>
        <v>104.64284025867958</v>
      </c>
      <c r="I62" s="50">
        <f t="shared" si="1"/>
        <v>56.96050000000014</v>
      </c>
    </row>
    <row r="63" spans="1:9" ht="11.25" customHeight="1">
      <c r="A63" s="60" t="s">
        <v>107</v>
      </c>
      <c r="B63" s="152" t="s">
        <v>139</v>
      </c>
      <c r="C63" s="235">
        <v>45</v>
      </c>
      <c r="D63" s="107">
        <v>40</v>
      </c>
      <c r="E63" s="235">
        <v>41.47881</v>
      </c>
      <c r="F63" s="247"/>
      <c r="G63" s="107">
        <v>44.08361</v>
      </c>
      <c r="H63" s="247">
        <f t="shared" si="0"/>
        <v>103.697025</v>
      </c>
      <c r="I63" s="235">
        <f t="shared" si="1"/>
        <v>1.4788100000000028</v>
      </c>
    </row>
    <row r="64" spans="1:10" s="38" customFormat="1" ht="11.25" customHeight="1">
      <c r="A64" s="17" t="s">
        <v>36</v>
      </c>
      <c r="B64" s="78" t="s">
        <v>273</v>
      </c>
      <c r="C64" s="185">
        <v>1</v>
      </c>
      <c r="D64" s="186">
        <v>6.5</v>
      </c>
      <c r="E64" s="249">
        <v>6.55</v>
      </c>
      <c r="F64" s="171"/>
      <c r="G64" s="186">
        <v>15.275</v>
      </c>
      <c r="H64" s="239">
        <f>E64/D64*100</f>
        <v>100.76923076923077</v>
      </c>
      <c r="I64" s="241">
        <f>E64-D64</f>
        <v>0.04999999999999982</v>
      </c>
      <c r="J64" s="39"/>
    </row>
    <row r="65" spans="1:9" ht="11.25" customHeight="1">
      <c r="A65" s="59" t="s">
        <v>37</v>
      </c>
      <c r="B65" s="78" t="s">
        <v>274</v>
      </c>
      <c r="C65" s="241">
        <v>38</v>
      </c>
      <c r="D65" s="5">
        <v>16</v>
      </c>
      <c r="E65" s="241"/>
      <c r="F65" s="239"/>
      <c r="G65" s="5">
        <v>10</v>
      </c>
      <c r="H65" s="239">
        <f>E65/D65*100</f>
        <v>0</v>
      </c>
      <c r="I65" s="241">
        <f>E65-D65</f>
        <v>-16</v>
      </c>
    </row>
    <row r="66" spans="1:9" ht="13.5" customHeight="1">
      <c r="A66" s="355" t="s">
        <v>49</v>
      </c>
      <c r="B66" s="338" t="s">
        <v>275</v>
      </c>
      <c r="C66" s="323"/>
      <c r="D66" s="318"/>
      <c r="E66" s="331">
        <v>15</v>
      </c>
      <c r="F66" s="239"/>
      <c r="G66" s="318"/>
      <c r="H66" s="330"/>
      <c r="I66" s="331"/>
    </row>
    <row r="67" spans="1:9" ht="7.5" customHeight="1">
      <c r="A67" s="356"/>
      <c r="B67" s="339"/>
      <c r="C67" s="324"/>
      <c r="D67" s="318"/>
      <c r="E67" s="331"/>
      <c r="F67" s="239"/>
      <c r="G67" s="318"/>
      <c r="H67" s="330"/>
      <c r="I67" s="331"/>
    </row>
    <row r="68" spans="1:9" ht="11.25" customHeight="1">
      <c r="A68" s="52" t="s">
        <v>177</v>
      </c>
      <c r="B68" s="78" t="s">
        <v>160</v>
      </c>
      <c r="C68" s="241"/>
      <c r="D68" s="318"/>
      <c r="E68" s="331"/>
      <c r="F68" s="239"/>
      <c r="G68" s="318"/>
      <c r="H68" s="330"/>
      <c r="I68" s="331"/>
    </row>
    <row r="69" spans="2:9" ht="8.25" customHeight="1" hidden="1">
      <c r="B69" s="78"/>
      <c r="C69" s="241"/>
      <c r="D69" s="318"/>
      <c r="E69" s="331"/>
      <c r="F69" s="239"/>
      <c r="G69" s="318"/>
      <c r="H69" s="330"/>
      <c r="I69" s="331"/>
    </row>
    <row r="70" spans="1:9" ht="11.25" customHeight="1">
      <c r="A70" s="59" t="s">
        <v>92</v>
      </c>
      <c r="B70" s="78" t="s">
        <v>94</v>
      </c>
      <c r="C70" s="241"/>
      <c r="D70" s="5"/>
      <c r="E70" s="241"/>
      <c r="F70" s="239"/>
      <c r="G70" s="5">
        <v>30</v>
      </c>
      <c r="H70" s="239">
        <v>0</v>
      </c>
      <c r="I70" s="241">
        <f t="shared" si="1"/>
        <v>0</v>
      </c>
    </row>
    <row r="71" spans="1:9" ht="10.5" customHeight="1">
      <c r="A71" s="333" t="s">
        <v>38</v>
      </c>
      <c r="B71" s="338" t="s">
        <v>276</v>
      </c>
      <c r="C71" s="241">
        <v>181</v>
      </c>
      <c r="D71" s="318">
        <v>23</v>
      </c>
      <c r="E71" s="241">
        <v>22</v>
      </c>
      <c r="F71" s="239"/>
      <c r="G71" s="318">
        <v>12.3</v>
      </c>
      <c r="H71" s="330">
        <f>E72/D71*100</f>
        <v>95.65217391304348</v>
      </c>
      <c r="I71" s="331">
        <f>E72-D71</f>
        <v>-1</v>
      </c>
    </row>
    <row r="72" spans="1:9" ht="1.5" customHeight="1" hidden="1">
      <c r="A72" s="334"/>
      <c r="B72" s="339"/>
      <c r="C72" s="241">
        <v>181</v>
      </c>
      <c r="D72" s="318"/>
      <c r="E72" s="241">
        <v>22</v>
      </c>
      <c r="F72" s="239"/>
      <c r="G72" s="318"/>
      <c r="H72" s="330"/>
      <c r="I72" s="331"/>
    </row>
    <row r="73" spans="1:9" ht="11.25" customHeight="1">
      <c r="A73" s="59" t="s">
        <v>39</v>
      </c>
      <c r="B73" s="78" t="s">
        <v>93</v>
      </c>
      <c r="C73" s="241">
        <v>140</v>
      </c>
      <c r="D73" s="5">
        <v>322</v>
      </c>
      <c r="E73" s="241">
        <v>342.24039</v>
      </c>
      <c r="F73" s="239"/>
      <c r="G73" s="5">
        <v>131.02001</v>
      </c>
      <c r="H73" s="239">
        <f aca="true" t="shared" si="2" ref="H73:H135">E73/D73*100</f>
        <v>106.28583540372671</v>
      </c>
      <c r="I73" s="241">
        <f aca="true" t="shared" si="3" ref="I73:I136">E73-D73</f>
        <v>20.24038999999999</v>
      </c>
    </row>
    <row r="74" spans="1:9" ht="11.25" customHeight="1">
      <c r="A74" s="59" t="s">
        <v>40</v>
      </c>
      <c r="B74" s="78" t="s">
        <v>41</v>
      </c>
      <c r="C74" s="241"/>
      <c r="D74" s="5"/>
      <c r="E74" s="241"/>
      <c r="F74" s="239"/>
      <c r="G74" s="5"/>
      <c r="H74" s="239">
        <v>0</v>
      </c>
      <c r="I74" s="241">
        <f t="shared" si="3"/>
        <v>0</v>
      </c>
    </row>
    <row r="75" spans="1:9" ht="11.25" customHeight="1">
      <c r="A75" s="355" t="s">
        <v>42</v>
      </c>
      <c r="B75" s="338" t="s">
        <v>280</v>
      </c>
      <c r="C75" s="323">
        <v>14</v>
      </c>
      <c r="D75" s="318">
        <v>15</v>
      </c>
      <c r="E75" s="323">
        <v>15.27019</v>
      </c>
      <c r="F75" s="239"/>
      <c r="G75" s="340">
        <v>4.01</v>
      </c>
      <c r="H75" s="330">
        <f>E75/D75*100</f>
        <v>101.80126666666666</v>
      </c>
      <c r="I75" s="331">
        <f>E75-D75</f>
        <v>0.2701899999999995</v>
      </c>
    </row>
    <row r="76" spans="1:9" ht="9.75" customHeight="1">
      <c r="A76" s="356"/>
      <c r="B76" s="339"/>
      <c r="C76" s="324"/>
      <c r="D76" s="318"/>
      <c r="E76" s="324"/>
      <c r="F76" s="239"/>
      <c r="G76" s="346"/>
      <c r="H76" s="330"/>
      <c r="I76" s="331"/>
    </row>
    <row r="77" spans="1:9" ht="11.25" customHeight="1">
      <c r="A77" s="355" t="s">
        <v>43</v>
      </c>
      <c r="B77" s="95" t="s">
        <v>44</v>
      </c>
      <c r="C77" s="234"/>
      <c r="D77" s="101"/>
      <c r="E77" s="234"/>
      <c r="F77" s="239"/>
      <c r="G77" s="101"/>
      <c r="H77" s="240"/>
      <c r="I77" s="234"/>
    </row>
    <row r="78" spans="1:9" ht="11.25" customHeight="1">
      <c r="A78" s="356"/>
      <c r="B78" s="126" t="s">
        <v>45</v>
      </c>
      <c r="C78" s="235">
        <f>C79+C80</f>
        <v>0</v>
      </c>
      <c r="D78" s="107">
        <f>D79+D80</f>
        <v>5.346</v>
      </c>
      <c r="E78" s="235">
        <f>E79+E80</f>
        <v>5.346</v>
      </c>
      <c r="F78" s="241">
        <f>F79+F80</f>
        <v>0</v>
      </c>
      <c r="G78" s="107">
        <v>4.5</v>
      </c>
      <c r="H78" s="247">
        <f>E78/D78*100</f>
        <v>100</v>
      </c>
      <c r="I78" s="235">
        <f>E78-D78</f>
        <v>0</v>
      </c>
    </row>
    <row r="79" spans="1:9" ht="11.25" customHeight="1">
      <c r="A79" s="52" t="s">
        <v>124</v>
      </c>
      <c r="B79" s="77" t="s">
        <v>123</v>
      </c>
      <c r="C79" s="241"/>
      <c r="D79" s="5"/>
      <c r="E79" s="241"/>
      <c r="F79" s="239"/>
      <c r="G79" s="5"/>
      <c r="H79" s="239">
        <v>0</v>
      </c>
      <c r="I79" s="241">
        <f t="shared" si="3"/>
        <v>0</v>
      </c>
    </row>
    <row r="80" spans="1:9" ht="11.25" customHeight="1">
      <c r="A80" s="62" t="s">
        <v>109</v>
      </c>
      <c r="B80" s="168" t="s">
        <v>113</v>
      </c>
      <c r="C80" s="241"/>
      <c r="D80" s="5">
        <v>5.346</v>
      </c>
      <c r="E80" s="241">
        <v>5.346</v>
      </c>
      <c r="F80" s="239"/>
      <c r="G80" s="5">
        <v>0.991</v>
      </c>
      <c r="H80" s="239">
        <f t="shared" si="2"/>
        <v>100</v>
      </c>
      <c r="I80" s="241">
        <f t="shared" si="3"/>
        <v>0</v>
      </c>
    </row>
    <row r="81" spans="1:9" ht="11.25" customHeight="1">
      <c r="A81" s="62" t="s">
        <v>101</v>
      </c>
      <c r="B81" s="169" t="s">
        <v>125</v>
      </c>
      <c r="C81" s="241"/>
      <c r="D81" s="5">
        <v>30</v>
      </c>
      <c r="E81" s="241">
        <v>30</v>
      </c>
      <c r="F81" s="239"/>
      <c r="G81" s="5">
        <v>3</v>
      </c>
      <c r="H81" s="239">
        <v>0</v>
      </c>
      <c r="I81" s="241">
        <f t="shared" si="3"/>
        <v>0</v>
      </c>
    </row>
    <row r="82" spans="1:9" ht="11.25" customHeight="1">
      <c r="A82" s="62" t="s">
        <v>132</v>
      </c>
      <c r="B82" s="169" t="s">
        <v>125</v>
      </c>
      <c r="C82" s="241">
        <v>29</v>
      </c>
      <c r="D82" s="5">
        <v>68</v>
      </c>
      <c r="E82" s="241">
        <v>109.73038</v>
      </c>
      <c r="F82" s="239"/>
      <c r="G82" s="5">
        <v>42.04</v>
      </c>
      <c r="H82" s="239">
        <f t="shared" si="2"/>
        <v>161.36820588235295</v>
      </c>
      <c r="I82" s="241">
        <f t="shared" si="3"/>
        <v>41.73038</v>
      </c>
    </row>
    <row r="83" spans="1:9" ht="11.25" customHeight="1">
      <c r="A83" s="62" t="s">
        <v>46</v>
      </c>
      <c r="B83" s="78" t="s">
        <v>47</v>
      </c>
      <c r="C83" s="241">
        <f>C84</f>
        <v>517</v>
      </c>
      <c r="D83" s="5">
        <f>D84</f>
        <v>701</v>
      </c>
      <c r="E83" s="5">
        <f>E84</f>
        <v>696.19073</v>
      </c>
      <c r="F83" s="5" t="e">
        <f>#REF!</f>
        <v>#REF!</v>
      </c>
      <c r="G83" s="5">
        <f>G84</f>
        <v>561.393</v>
      </c>
      <c r="H83" s="239">
        <f t="shared" si="2"/>
        <v>99.31394151212554</v>
      </c>
      <c r="I83" s="241">
        <f t="shared" si="3"/>
        <v>-4.8092699999999695</v>
      </c>
    </row>
    <row r="84" spans="1:9" ht="11.25" customHeight="1" thickBot="1">
      <c r="A84" s="59" t="s">
        <v>48</v>
      </c>
      <c r="B84" s="95" t="s">
        <v>278</v>
      </c>
      <c r="C84" s="234">
        <v>517</v>
      </c>
      <c r="D84" s="101">
        <v>701</v>
      </c>
      <c r="E84" s="234">
        <v>696.19073</v>
      </c>
      <c r="F84" s="240"/>
      <c r="G84" s="101">
        <v>561.393</v>
      </c>
      <c r="H84" s="240">
        <f>E84/D84*100</f>
        <v>99.31394151212554</v>
      </c>
      <c r="I84" s="234">
        <f>E84-D84</f>
        <v>-4.8092699999999695</v>
      </c>
    </row>
    <row r="85" spans="1:9" ht="11.25" customHeight="1" thickBot="1">
      <c r="A85" s="55" t="s">
        <v>50</v>
      </c>
      <c r="B85" s="80" t="s">
        <v>51</v>
      </c>
      <c r="C85" s="181">
        <f>C86+C87+C88</f>
        <v>0</v>
      </c>
      <c r="D85" s="184">
        <f>D86+D87+D88</f>
        <v>9398.83017</v>
      </c>
      <c r="E85" s="181">
        <f>E86+E87+E88</f>
        <v>9373.76396</v>
      </c>
      <c r="F85" s="188">
        <f>F86+F87+F88</f>
        <v>0</v>
      </c>
      <c r="G85" s="184">
        <f>G86+G87+G88</f>
        <v>558.19402</v>
      </c>
      <c r="H85" s="182">
        <f t="shared" si="2"/>
        <v>99.73330500129678</v>
      </c>
      <c r="I85" s="50">
        <f t="shared" si="3"/>
        <v>-25.066209999999046</v>
      </c>
    </row>
    <row r="86" spans="1:9" ht="11.25" customHeight="1">
      <c r="A86" s="52" t="s">
        <v>52</v>
      </c>
      <c r="B86" s="152" t="s">
        <v>53</v>
      </c>
      <c r="C86" s="235"/>
      <c r="D86" s="107"/>
      <c r="E86" s="235">
        <v>111.27338</v>
      </c>
      <c r="F86" s="247"/>
      <c r="G86" s="107">
        <v>119.96602</v>
      </c>
      <c r="H86" s="247">
        <v>0</v>
      </c>
      <c r="I86" s="235">
        <f t="shared" si="3"/>
        <v>111.27338</v>
      </c>
    </row>
    <row r="87" spans="1:9" ht="11.25" customHeight="1" hidden="1">
      <c r="A87" s="59" t="s">
        <v>157</v>
      </c>
      <c r="B87" s="78" t="s">
        <v>53</v>
      </c>
      <c r="C87" s="241"/>
      <c r="D87" s="5"/>
      <c r="E87" s="241"/>
      <c r="F87" s="239"/>
      <c r="G87" s="5"/>
      <c r="H87" s="239" t="e">
        <f t="shared" si="2"/>
        <v>#DIV/0!</v>
      </c>
      <c r="I87" s="241">
        <f t="shared" si="3"/>
        <v>0</v>
      </c>
    </row>
    <row r="88" spans="1:9" ht="11.25" customHeight="1" thickBot="1">
      <c r="A88" s="59" t="s">
        <v>54</v>
      </c>
      <c r="B88" s="95" t="s">
        <v>51</v>
      </c>
      <c r="C88" s="234"/>
      <c r="D88" s="101">
        <v>9398.83017</v>
      </c>
      <c r="E88" s="234">
        <v>9262.49058</v>
      </c>
      <c r="F88" s="240"/>
      <c r="G88" s="101">
        <v>438.228</v>
      </c>
      <c r="H88" s="240">
        <f t="shared" si="2"/>
        <v>98.54939830240598</v>
      </c>
      <c r="I88" s="234">
        <f t="shared" si="3"/>
        <v>-136.3395899999996</v>
      </c>
    </row>
    <row r="89" spans="1:9" ht="11.25" customHeight="1" thickBot="1">
      <c r="A89" s="69" t="s">
        <v>57</v>
      </c>
      <c r="B89" s="191" t="s">
        <v>58</v>
      </c>
      <c r="C89" s="192">
        <f>C90+C166+C164+C163</f>
        <v>337835.506</v>
      </c>
      <c r="D89" s="193">
        <f>D90+D166+D164+D163</f>
        <v>366629.88626</v>
      </c>
      <c r="E89" s="192">
        <f>E90+E166+E164+E163</f>
        <v>364112.2045099999</v>
      </c>
      <c r="F89" s="192">
        <f>F90+F166+F164+F163+F165</f>
        <v>0</v>
      </c>
      <c r="G89" s="193">
        <f>G90+G166+G164+G163+G165</f>
        <v>333658.49592</v>
      </c>
      <c r="H89" s="194">
        <f t="shared" si="2"/>
        <v>99.31329063877388</v>
      </c>
      <c r="I89" s="195">
        <f t="shared" si="3"/>
        <v>-2517.6817500001052</v>
      </c>
    </row>
    <row r="90" spans="1:9" ht="11.25" customHeight="1" thickBot="1">
      <c r="A90" s="70" t="s">
        <v>97</v>
      </c>
      <c r="B90" s="196" t="s">
        <v>98</v>
      </c>
      <c r="C90" s="88">
        <f>C91+C94+C114+C145</f>
        <v>337835.506</v>
      </c>
      <c r="D90" s="172">
        <f>D91+D94+D114+D145</f>
        <v>366629.88626</v>
      </c>
      <c r="E90" s="88">
        <f>E91+E94+E114+E145</f>
        <v>364104.0231299999</v>
      </c>
      <c r="F90" s="88">
        <f>F91+F94+F114+F145</f>
        <v>0</v>
      </c>
      <c r="G90" s="172">
        <f>G91+G94+G114+G145</f>
        <v>333653.45156</v>
      </c>
      <c r="H90" s="87">
        <f t="shared" si="2"/>
        <v>99.31105912947619</v>
      </c>
      <c r="I90" s="197">
        <f t="shared" si="3"/>
        <v>-2525.8631300000707</v>
      </c>
    </row>
    <row r="91" spans="1:9" ht="11.25" customHeight="1" thickBot="1">
      <c r="A91" s="69" t="s">
        <v>283</v>
      </c>
      <c r="B91" s="198" t="s">
        <v>59</v>
      </c>
      <c r="C91" s="122">
        <f>C92+C93</f>
        <v>116714.4</v>
      </c>
      <c r="D91" s="199">
        <f>D92+D93</f>
        <v>137652.4</v>
      </c>
      <c r="E91" s="122">
        <f>E92+E93</f>
        <v>137652.4</v>
      </c>
      <c r="F91" s="200">
        <f>F92+F93</f>
        <v>0</v>
      </c>
      <c r="G91" s="199">
        <f>SUM(G92+G93)</f>
        <v>112795.7</v>
      </c>
      <c r="H91" s="201">
        <f t="shared" si="2"/>
        <v>100</v>
      </c>
      <c r="I91" s="202">
        <f t="shared" si="3"/>
        <v>0</v>
      </c>
    </row>
    <row r="92" spans="1:9" ht="11.25" customHeight="1">
      <c r="A92" s="60" t="s">
        <v>284</v>
      </c>
      <c r="B92" s="152" t="s">
        <v>60</v>
      </c>
      <c r="C92" s="189">
        <v>115282</v>
      </c>
      <c r="D92" s="190">
        <v>127620</v>
      </c>
      <c r="E92" s="235">
        <v>127620</v>
      </c>
      <c r="F92" s="165"/>
      <c r="G92" s="107">
        <v>109214</v>
      </c>
      <c r="H92" s="247">
        <f t="shared" si="2"/>
        <v>100</v>
      </c>
      <c r="I92" s="235">
        <f t="shared" si="3"/>
        <v>0</v>
      </c>
    </row>
    <row r="93" spans="1:9" ht="11.25" customHeight="1" thickBot="1">
      <c r="A93" s="246" t="s">
        <v>285</v>
      </c>
      <c r="B93" s="147" t="s">
        <v>89</v>
      </c>
      <c r="C93" s="203">
        <v>1432.4</v>
      </c>
      <c r="D93" s="204">
        <v>10032.4</v>
      </c>
      <c r="E93" s="234">
        <v>10032.4</v>
      </c>
      <c r="F93" s="97"/>
      <c r="G93" s="101">
        <v>3581.7</v>
      </c>
      <c r="H93" s="240">
        <f t="shared" si="2"/>
        <v>100</v>
      </c>
      <c r="I93" s="234">
        <f t="shared" si="3"/>
        <v>0</v>
      </c>
    </row>
    <row r="94" spans="1:10" ht="11.25" customHeight="1" thickBot="1">
      <c r="A94" s="69" t="s">
        <v>286</v>
      </c>
      <c r="B94" s="231" t="s">
        <v>62</v>
      </c>
      <c r="C94" s="33">
        <f>C97+C100+C106+C96+C104</f>
        <v>17111</v>
      </c>
      <c r="D94" s="100">
        <f>D97+D100+D106+D96+D103+D102+D105+D104</f>
        <v>26734.239999999998</v>
      </c>
      <c r="E94" s="33">
        <f>E97+E100+E106+E95+E96+E98+E99+E101+E102+E104+E103+E105</f>
        <v>26723.784229999997</v>
      </c>
      <c r="F94" s="33">
        <f>F97+F100+F106</f>
        <v>0</v>
      </c>
      <c r="G94" s="100">
        <f>G97+G100+G106+G95+G96+G98+G99+G101+G102</f>
        <v>23337.104819999997</v>
      </c>
      <c r="H94" s="182">
        <f t="shared" si="2"/>
        <v>99.9608899673228</v>
      </c>
      <c r="I94" s="50">
        <f t="shared" si="3"/>
        <v>-10.455770000000484</v>
      </c>
      <c r="J94" s="38"/>
    </row>
    <row r="95" spans="1:10" ht="11.25" customHeight="1">
      <c r="A95" s="60" t="s">
        <v>287</v>
      </c>
      <c r="B95" s="152" t="s">
        <v>184</v>
      </c>
      <c r="C95" s="189"/>
      <c r="D95" s="190"/>
      <c r="E95" s="235"/>
      <c r="F95" s="205"/>
      <c r="G95" s="107">
        <v>1654.2</v>
      </c>
      <c r="H95" s="247">
        <v>0</v>
      </c>
      <c r="I95" s="235">
        <f t="shared" si="3"/>
        <v>0</v>
      </c>
      <c r="J95" s="38"/>
    </row>
    <row r="96" spans="1:10" ht="11.25" customHeight="1">
      <c r="A96" s="60" t="s">
        <v>287</v>
      </c>
      <c r="B96" s="78" t="s">
        <v>63</v>
      </c>
      <c r="C96" s="237"/>
      <c r="D96" s="111"/>
      <c r="E96" s="241"/>
      <c r="F96" s="174"/>
      <c r="G96" s="5">
        <v>2078.8</v>
      </c>
      <c r="H96" s="239">
        <v>0</v>
      </c>
      <c r="I96" s="241">
        <f t="shared" si="3"/>
        <v>0</v>
      </c>
      <c r="J96" s="38"/>
    </row>
    <row r="97" spans="1:10" s="38" customFormat="1" ht="11.25" customHeight="1">
      <c r="A97" s="60" t="s">
        <v>288</v>
      </c>
      <c r="B97" s="78" t="s">
        <v>64</v>
      </c>
      <c r="C97" s="237"/>
      <c r="D97" s="111"/>
      <c r="E97" s="241"/>
      <c r="F97" s="17"/>
      <c r="G97" s="5">
        <v>4500</v>
      </c>
      <c r="H97" s="239">
        <v>0</v>
      </c>
      <c r="I97" s="241">
        <f t="shared" si="3"/>
        <v>0</v>
      </c>
      <c r="J97" s="39"/>
    </row>
    <row r="98" spans="1:10" s="38" customFormat="1" ht="11.25" customHeight="1">
      <c r="A98" s="59" t="s">
        <v>289</v>
      </c>
      <c r="B98" s="78" t="s">
        <v>194</v>
      </c>
      <c r="C98" s="237"/>
      <c r="D98" s="111"/>
      <c r="E98" s="241"/>
      <c r="F98" s="17"/>
      <c r="G98" s="5">
        <v>1763.3</v>
      </c>
      <c r="H98" s="239">
        <v>0</v>
      </c>
      <c r="I98" s="241">
        <f t="shared" si="3"/>
        <v>0</v>
      </c>
      <c r="J98" s="39"/>
    </row>
    <row r="99" spans="1:10" s="38" customFormat="1" ht="11.25" customHeight="1">
      <c r="A99" s="59" t="s">
        <v>290</v>
      </c>
      <c r="B99" s="78" t="s">
        <v>223</v>
      </c>
      <c r="C99" s="237"/>
      <c r="D99" s="111"/>
      <c r="E99" s="241"/>
      <c r="F99" s="17"/>
      <c r="G99" s="5">
        <v>777.6</v>
      </c>
      <c r="H99" s="239">
        <v>0</v>
      </c>
      <c r="I99" s="241">
        <f t="shared" si="3"/>
        <v>0</v>
      </c>
      <c r="J99" s="39"/>
    </row>
    <row r="100" spans="1:10" s="38" customFormat="1" ht="11.25" customHeight="1">
      <c r="A100" s="59" t="s">
        <v>291</v>
      </c>
      <c r="B100" s="78" t="s">
        <v>66</v>
      </c>
      <c r="C100" s="237">
        <v>3287.4</v>
      </c>
      <c r="D100" s="111">
        <v>3287.4</v>
      </c>
      <c r="E100" s="241">
        <v>3287.4</v>
      </c>
      <c r="F100" s="17"/>
      <c r="G100" s="5">
        <v>3173.6</v>
      </c>
      <c r="H100" s="239">
        <f t="shared" si="2"/>
        <v>100</v>
      </c>
      <c r="I100" s="241">
        <f t="shared" si="3"/>
        <v>0</v>
      </c>
      <c r="J100" s="39"/>
    </row>
    <row r="101" spans="1:10" s="38" customFormat="1" ht="11.25" customHeight="1">
      <c r="A101" s="59" t="s">
        <v>292</v>
      </c>
      <c r="B101" s="78" t="s">
        <v>225</v>
      </c>
      <c r="C101" s="237"/>
      <c r="D101" s="111"/>
      <c r="E101" s="241"/>
      <c r="F101" s="17"/>
      <c r="G101" s="5">
        <v>600</v>
      </c>
      <c r="H101" s="239">
        <v>0</v>
      </c>
      <c r="I101" s="241">
        <f t="shared" si="3"/>
        <v>0</v>
      </c>
      <c r="J101" s="39"/>
    </row>
    <row r="102" spans="1:10" s="38" customFormat="1" ht="11.25" customHeight="1">
      <c r="A102" s="59" t="s">
        <v>293</v>
      </c>
      <c r="B102" s="78" t="s">
        <v>230</v>
      </c>
      <c r="C102" s="237"/>
      <c r="D102" s="111">
        <v>138.6</v>
      </c>
      <c r="E102" s="241">
        <v>138.6</v>
      </c>
      <c r="F102" s="17"/>
      <c r="G102" s="5">
        <v>203.3</v>
      </c>
      <c r="H102" s="239">
        <f t="shared" si="2"/>
        <v>100</v>
      </c>
      <c r="I102" s="241">
        <f t="shared" si="3"/>
        <v>0</v>
      </c>
      <c r="J102" s="39"/>
    </row>
    <row r="103" spans="1:10" s="38" customFormat="1" ht="11.25" customHeight="1">
      <c r="A103" s="62" t="s">
        <v>294</v>
      </c>
      <c r="B103" s="78" t="s">
        <v>242</v>
      </c>
      <c r="C103" s="237"/>
      <c r="D103" s="111">
        <v>3514.64</v>
      </c>
      <c r="E103" s="241">
        <v>3514.64</v>
      </c>
      <c r="F103" s="17"/>
      <c r="G103" s="105"/>
      <c r="H103" s="239">
        <f t="shared" si="2"/>
        <v>100</v>
      </c>
      <c r="I103" s="241">
        <f t="shared" si="3"/>
        <v>0</v>
      </c>
      <c r="J103" s="39"/>
    </row>
    <row r="104" spans="1:10" s="38" customFormat="1" ht="11.25" customHeight="1">
      <c r="A104" s="62" t="s">
        <v>295</v>
      </c>
      <c r="B104" s="78" t="s">
        <v>256</v>
      </c>
      <c r="C104" s="237">
        <v>5270.3</v>
      </c>
      <c r="D104" s="111">
        <v>5270.3</v>
      </c>
      <c r="E104" s="241">
        <v>5270.3</v>
      </c>
      <c r="F104" s="17"/>
      <c r="G104" s="105"/>
      <c r="H104" s="239">
        <f t="shared" si="2"/>
        <v>100</v>
      </c>
      <c r="I104" s="241">
        <f t="shared" si="3"/>
        <v>0</v>
      </c>
      <c r="J104" s="39"/>
    </row>
    <row r="105" spans="1:10" s="38" customFormat="1" ht="24" customHeight="1" thickBot="1">
      <c r="A105" s="253" t="s">
        <v>296</v>
      </c>
      <c r="B105" s="147" t="s">
        <v>246</v>
      </c>
      <c r="C105" s="96"/>
      <c r="D105" s="112">
        <v>5000</v>
      </c>
      <c r="E105" s="234">
        <v>4999.99789</v>
      </c>
      <c r="F105" s="97"/>
      <c r="G105" s="106"/>
      <c r="H105" s="240">
        <f t="shared" si="2"/>
        <v>99.99995779999999</v>
      </c>
      <c r="I105" s="234">
        <f t="shared" si="3"/>
        <v>-0.002110000000357104</v>
      </c>
      <c r="J105" s="39"/>
    </row>
    <row r="106" spans="1:9" ht="11.25" customHeight="1" thickBot="1">
      <c r="A106" s="69" t="s">
        <v>297</v>
      </c>
      <c r="B106" s="149" t="s">
        <v>65</v>
      </c>
      <c r="C106" s="33">
        <f>C107+C108+C109+C110</f>
        <v>8553.3</v>
      </c>
      <c r="D106" s="100">
        <f>D107+D108+D109+D110</f>
        <v>9523.3</v>
      </c>
      <c r="E106" s="33">
        <f>E107+E108+E109+E110</f>
        <v>9512.84634</v>
      </c>
      <c r="F106" s="33">
        <f>F107+F108+F109+F110</f>
        <v>0</v>
      </c>
      <c r="G106" s="100">
        <f>G107+G108+G109+G110+G111+G113+G112</f>
        <v>8586.30482</v>
      </c>
      <c r="H106" s="182">
        <f t="shared" si="2"/>
        <v>99.89023069734232</v>
      </c>
      <c r="I106" s="50">
        <f t="shared" si="3"/>
        <v>-10.453659999999218</v>
      </c>
    </row>
    <row r="107" spans="1:9" ht="11.25" customHeight="1">
      <c r="A107" s="52" t="s">
        <v>297</v>
      </c>
      <c r="B107" s="152" t="s">
        <v>258</v>
      </c>
      <c r="C107" s="189"/>
      <c r="D107" s="190">
        <v>970</v>
      </c>
      <c r="E107" s="235">
        <v>959.54634</v>
      </c>
      <c r="F107" s="247"/>
      <c r="G107" s="107"/>
      <c r="H107" s="247">
        <f t="shared" si="2"/>
        <v>98.92230309278351</v>
      </c>
      <c r="I107" s="235">
        <f t="shared" si="3"/>
        <v>-10.453660000000013</v>
      </c>
    </row>
    <row r="108" spans="1:9" ht="24.75" customHeight="1">
      <c r="A108" s="253" t="s">
        <v>297</v>
      </c>
      <c r="B108" s="77" t="s">
        <v>167</v>
      </c>
      <c r="C108" s="241">
        <v>2176</v>
      </c>
      <c r="D108" s="5">
        <v>2176</v>
      </c>
      <c r="E108" s="241">
        <v>2176</v>
      </c>
      <c r="F108" s="71"/>
      <c r="G108" s="5">
        <v>2179.032</v>
      </c>
      <c r="H108" s="239">
        <f t="shared" si="2"/>
        <v>100</v>
      </c>
      <c r="I108" s="241">
        <f t="shared" si="3"/>
        <v>0</v>
      </c>
    </row>
    <row r="109" spans="1:9" ht="11.25" customHeight="1">
      <c r="A109" s="59" t="s">
        <v>297</v>
      </c>
      <c r="B109" s="77" t="s">
        <v>202</v>
      </c>
      <c r="C109" s="241">
        <v>2654.3</v>
      </c>
      <c r="D109" s="5">
        <v>2654.3</v>
      </c>
      <c r="E109" s="241">
        <v>2654.3</v>
      </c>
      <c r="F109" s="71"/>
      <c r="G109" s="5">
        <v>1545</v>
      </c>
      <c r="H109" s="239">
        <f t="shared" si="2"/>
        <v>100</v>
      </c>
      <c r="I109" s="241">
        <f t="shared" si="3"/>
        <v>0</v>
      </c>
    </row>
    <row r="110" spans="1:9" ht="13.5" customHeight="1">
      <c r="A110" s="59" t="s">
        <v>297</v>
      </c>
      <c r="B110" s="77" t="s">
        <v>233</v>
      </c>
      <c r="C110" s="241">
        <v>3723</v>
      </c>
      <c r="D110" s="5">
        <v>3723</v>
      </c>
      <c r="E110" s="241">
        <v>3723</v>
      </c>
      <c r="F110" s="71"/>
      <c r="G110" s="5">
        <v>4010</v>
      </c>
      <c r="H110" s="239">
        <f t="shared" si="2"/>
        <v>100</v>
      </c>
      <c r="I110" s="241">
        <f t="shared" si="3"/>
        <v>0</v>
      </c>
    </row>
    <row r="111" spans="1:9" ht="25.5" customHeight="1">
      <c r="A111" s="253" t="s">
        <v>297</v>
      </c>
      <c r="B111" s="148" t="s">
        <v>153</v>
      </c>
      <c r="C111" s="241"/>
      <c r="D111" s="5"/>
      <c r="E111" s="241"/>
      <c r="F111" s="71"/>
      <c r="G111" s="5"/>
      <c r="H111" s="239">
        <v>0</v>
      </c>
      <c r="I111" s="241">
        <f t="shared" si="3"/>
        <v>0</v>
      </c>
    </row>
    <row r="112" spans="1:9" ht="24" customHeight="1">
      <c r="A112" s="255" t="s">
        <v>298</v>
      </c>
      <c r="B112" s="170" t="s">
        <v>231</v>
      </c>
      <c r="C112" s="241"/>
      <c r="D112" s="5"/>
      <c r="E112" s="241"/>
      <c r="F112" s="71"/>
      <c r="G112" s="5">
        <v>852.27282</v>
      </c>
      <c r="H112" s="239">
        <v>0</v>
      </c>
      <c r="I112" s="241">
        <f t="shared" si="3"/>
        <v>0</v>
      </c>
    </row>
    <row r="113" spans="1:9" ht="14.25" customHeight="1" thickBot="1">
      <c r="A113" s="59" t="s">
        <v>298</v>
      </c>
      <c r="B113" s="206" t="s">
        <v>176</v>
      </c>
      <c r="C113" s="234"/>
      <c r="D113" s="101"/>
      <c r="E113" s="234"/>
      <c r="F113" s="85"/>
      <c r="G113" s="101"/>
      <c r="H113" s="240">
        <v>0</v>
      </c>
      <c r="I113" s="234">
        <f t="shared" si="3"/>
        <v>0</v>
      </c>
    </row>
    <row r="114" spans="1:9" ht="11.25" customHeight="1" thickBot="1">
      <c r="A114" s="69" t="s">
        <v>299</v>
      </c>
      <c r="B114" s="210" t="s">
        <v>67</v>
      </c>
      <c r="C114" s="192">
        <f>C115+C132+C135+C136+C137+C138+C139+C140+C143+C134+C141</f>
        <v>166399.9</v>
      </c>
      <c r="D114" s="193">
        <f>D115+D132+D135+D136+D137+D138+D139+D140+D143+D134+D141</f>
        <v>167083.6</v>
      </c>
      <c r="E114" s="192">
        <f>E115+E132+E135+E136+E137+E138+E139+E140+E143+E134+E133+E141</f>
        <v>165747.21330999996</v>
      </c>
      <c r="F114" s="192">
        <f>F115+F132+F135+F136+F137+F138+F139+F140+F143+F134+F133</f>
        <v>0</v>
      </c>
      <c r="G114" s="193">
        <f>G115+G132+G135+G136+G137+G138+G139+G140+G143+G134+G133+G142+G141</f>
        <v>171181.4432</v>
      </c>
      <c r="H114" s="194">
        <f t="shared" si="2"/>
        <v>99.20016884362077</v>
      </c>
      <c r="I114" s="195">
        <f t="shared" si="3"/>
        <v>-1336.386690000043</v>
      </c>
    </row>
    <row r="115" spans="1:9" ht="11.25" customHeight="1" thickBot="1">
      <c r="A115" s="69" t="s">
        <v>300</v>
      </c>
      <c r="B115" s="211" t="s">
        <v>208</v>
      </c>
      <c r="C115" s="122">
        <f>C118+C119+C124+C127+C126+C117+C116+C125+C120+C128+C129+C122+C123+C130+C131</f>
        <v>124432.5</v>
      </c>
      <c r="D115" s="199">
        <f>D118+D119+D124+D127+D126+D117+D116+D125+D120+D128+D129+D122+D123+D130+D131</f>
        <v>125016</v>
      </c>
      <c r="E115" s="122">
        <f>E118+E119+E124+E127+E126+E117+E116+E125+E120+E128+E129+E122+E123+E130+E131</f>
        <v>123816.48125999999</v>
      </c>
      <c r="F115" s="122">
        <f>F118+F119+F124+F127+F126+F117+F116+F125+F120+F128+F129+F122+F123+F130</f>
        <v>0</v>
      </c>
      <c r="G115" s="199">
        <f>G118+G119+G124+G127+G126+G117+G116+G125+G120+G128+G129+G122+G123+G130+G131</f>
        <v>127363.73642999999</v>
      </c>
      <c r="H115" s="201">
        <f t="shared" si="2"/>
        <v>99.04050782299865</v>
      </c>
      <c r="I115" s="202">
        <f t="shared" si="3"/>
        <v>-1199.518740000014</v>
      </c>
    </row>
    <row r="116" spans="1:9" ht="25.5" customHeight="1">
      <c r="A116" s="254" t="s">
        <v>301</v>
      </c>
      <c r="B116" s="150" t="s">
        <v>87</v>
      </c>
      <c r="C116" s="207">
        <v>1411.8</v>
      </c>
      <c r="D116" s="208">
        <v>1411.8</v>
      </c>
      <c r="E116" s="235">
        <v>1411.788</v>
      </c>
      <c r="F116" s="209"/>
      <c r="G116" s="107">
        <v>1383.8573</v>
      </c>
      <c r="H116" s="247">
        <f t="shared" si="2"/>
        <v>99.99915002124948</v>
      </c>
      <c r="I116" s="235">
        <f t="shared" si="3"/>
        <v>-0.011999999999943611</v>
      </c>
    </row>
    <row r="117" spans="1:9" ht="11.25" customHeight="1">
      <c r="A117" s="60" t="s">
        <v>301</v>
      </c>
      <c r="B117" s="77" t="s">
        <v>91</v>
      </c>
      <c r="C117" s="117">
        <v>18</v>
      </c>
      <c r="D117" s="173">
        <v>18</v>
      </c>
      <c r="E117" s="241">
        <v>18</v>
      </c>
      <c r="F117" s="71"/>
      <c r="G117" s="5">
        <v>36</v>
      </c>
      <c r="H117" s="239">
        <f t="shared" si="2"/>
        <v>100</v>
      </c>
      <c r="I117" s="241">
        <f t="shared" si="3"/>
        <v>0</v>
      </c>
    </row>
    <row r="118" spans="1:9" ht="11.25" customHeight="1">
      <c r="A118" s="60" t="s">
        <v>301</v>
      </c>
      <c r="B118" s="77" t="s">
        <v>143</v>
      </c>
      <c r="C118" s="117"/>
      <c r="D118" s="173"/>
      <c r="E118" s="241"/>
      <c r="F118" s="239"/>
      <c r="G118" s="5">
        <v>3552.9</v>
      </c>
      <c r="H118" s="239">
        <v>0</v>
      </c>
      <c r="I118" s="241">
        <f t="shared" si="3"/>
        <v>0</v>
      </c>
    </row>
    <row r="119" spans="1:9" ht="11.25" customHeight="1">
      <c r="A119" s="60" t="s">
        <v>301</v>
      </c>
      <c r="B119" s="78" t="s">
        <v>142</v>
      </c>
      <c r="C119" s="237">
        <v>89758.7</v>
      </c>
      <c r="D119" s="111">
        <v>89758.7</v>
      </c>
      <c r="E119" s="241">
        <v>89758.7</v>
      </c>
      <c r="F119" s="17"/>
      <c r="G119" s="5">
        <v>89502</v>
      </c>
      <c r="H119" s="239">
        <f t="shared" si="2"/>
        <v>100</v>
      </c>
      <c r="I119" s="241">
        <f t="shared" si="3"/>
        <v>0</v>
      </c>
    </row>
    <row r="120" spans="1:9" ht="11.25" customHeight="1">
      <c r="A120" s="60" t="s">
        <v>301</v>
      </c>
      <c r="B120" s="78" t="s">
        <v>122</v>
      </c>
      <c r="C120" s="237">
        <v>15412.8</v>
      </c>
      <c r="D120" s="111">
        <v>15412.8</v>
      </c>
      <c r="E120" s="241">
        <v>15412.8</v>
      </c>
      <c r="F120" s="17"/>
      <c r="G120" s="5">
        <v>16165.8</v>
      </c>
      <c r="H120" s="239">
        <f t="shared" si="2"/>
        <v>100</v>
      </c>
      <c r="I120" s="241">
        <f t="shared" si="3"/>
        <v>0</v>
      </c>
    </row>
    <row r="121" spans="2:9" ht="1.5" customHeight="1" hidden="1">
      <c r="B121" s="62"/>
      <c r="C121" s="17"/>
      <c r="D121" s="175"/>
      <c r="E121" s="241"/>
      <c r="F121" s="17"/>
      <c r="G121" s="175"/>
      <c r="H121" s="239" t="e">
        <f t="shared" si="2"/>
        <v>#DIV/0!</v>
      </c>
      <c r="I121" s="241">
        <f t="shared" si="3"/>
        <v>0</v>
      </c>
    </row>
    <row r="122" spans="1:9" ht="12" customHeight="1">
      <c r="A122" s="60" t="s">
        <v>301</v>
      </c>
      <c r="B122" s="78" t="s">
        <v>191</v>
      </c>
      <c r="C122" s="237">
        <v>416.2</v>
      </c>
      <c r="D122" s="111">
        <v>382.8</v>
      </c>
      <c r="E122" s="241">
        <v>231.15108</v>
      </c>
      <c r="F122" s="17"/>
      <c r="G122" s="5">
        <v>446.54013</v>
      </c>
      <c r="H122" s="239">
        <f t="shared" si="2"/>
        <v>60.384294670846394</v>
      </c>
      <c r="I122" s="241">
        <f t="shared" si="3"/>
        <v>-151.64892</v>
      </c>
    </row>
    <row r="123" spans="1:9" ht="9.75" customHeight="1">
      <c r="A123" s="60" t="s">
        <v>301</v>
      </c>
      <c r="B123" s="77" t="s">
        <v>192</v>
      </c>
      <c r="C123" s="237">
        <v>150.5</v>
      </c>
      <c r="D123" s="111">
        <v>150.5</v>
      </c>
      <c r="E123" s="241">
        <v>150.4996</v>
      </c>
      <c r="F123" s="17"/>
      <c r="G123" s="5">
        <v>80.3</v>
      </c>
      <c r="H123" s="239">
        <f t="shared" si="2"/>
        <v>99.9997342192691</v>
      </c>
      <c r="I123" s="241">
        <f t="shared" si="3"/>
        <v>-0.0004000000000132786</v>
      </c>
    </row>
    <row r="124" spans="1:9" ht="11.25" customHeight="1">
      <c r="A124" s="60" t="s">
        <v>301</v>
      </c>
      <c r="B124" s="78" t="s">
        <v>69</v>
      </c>
      <c r="C124" s="237"/>
      <c r="D124" s="111"/>
      <c r="E124" s="241"/>
      <c r="F124" s="17"/>
      <c r="G124" s="105"/>
      <c r="H124" s="239">
        <v>0</v>
      </c>
      <c r="I124" s="241">
        <f t="shared" si="3"/>
        <v>0</v>
      </c>
    </row>
    <row r="125" spans="1:9" ht="11.25" customHeight="1">
      <c r="A125" s="60" t="s">
        <v>301</v>
      </c>
      <c r="B125" s="78" t="s">
        <v>108</v>
      </c>
      <c r="C125" s="237"/>
      <c r="D125" s="111"/>
      <c r="E125" s="241"/>
      <c r="F125" s="17"/>
      <c r="G125" s="105"/>
      <c r="H125" s="239">
        <v>0</v>
      </c>
      <c r="I125" s="241">
        <f t="shared" si="3"/>
        <v>0</v>
      </c>
    </row>
    <row r="126" spans="1:9" ht="11.25" customHeight="1">
      <c r="A126" s="60" t="s">
        <v>301</v>
      </c>
      <c r="B126" s="78" t="s">
        <v>70</v>
      </c>
      <c r="C126" s="237">
        <v>1160.9</v>
      </c>
      <c r="D126" s="111">
        <v>1782</v>
      </c>
      <c r="E126" s="241">
        <v>891</v>
      </c>
      <c r="F126" s="17"/>
      <c r="G126" s="5">
        <v>1289.862</v>
      </c>
      <c r="H126" s="239">
        <f t="shared" si="2"/>
        <v>50</v>
      </c>
      <c r="I126" s="241">
        <f t="shared" si="3"/>
        <v>-891</v>
      </c>
    </row>
    <row r="127" spans="1:9" ht="11.25" customHeight="1">
      <c r="A127" s="60" t="s">
        <v>301</v>
      </c>
      <c r="B127" s="78" t="s">
        <v>141</v>
      </c>
      <c r="C127" s="237"/>
      <c r="D127" s="111"/>
      <c r="E127" s="241"/>
      <c r="F127" s="17"/>
      <c r="G127" s="105"/>
      <c r="H127" s="239">
        <v>0</v>
      </c>
      <c r="I127" s="241">
        <f t="shared" si="3"/>
        <v>0</v>
      </c>
    </row>
    <row r="128" spans="1:9" ht="27" customHeight="1">
      <c r="A128" s="254" t="s">
        <v>301</v>
      </c>
      <c r="B128" s="77" t="s">
        <v>168</v>
      </c>
      <c r="C128" s="237"/>
      <c r="D128" s="111"/>
      <c r="E128" s="241"/>
      <c r="F128" s="17"/>
      <c r="G128" s="105"/>
      <c r="H128" s="239">
        <v>0</v>
      </c>
      <c r="I128" s="241">
        <f t="shared" si="3"/>
        <v>0</v>
      </c>
    </row>
    <row r="129" spans="1:9" ht="24" customHeight="1">
      <c r="A129" s="254" t="s">
        <v>301</v>
      </c>
      <c r="B129" s="77" t="s">
        <v>130</v>
      </c>
      <c r="C129" s="237"/>
      <c r="D129" s="111"/>
      <c r="E129" s="241"/>
      <c r="F129" s="239"/>
      <c r="G129" s="105"/>
      <c r="H129" s="239">
        <v>0</v>
      </c>
      <c r="I129" s="241">
        <f t="shared" si="3"/>
        <v>0</v>
      </c>
    </row>
    <row r="130" spans="1:9" ht="13.5" customHeight="1">
      <c r="A130" s="60" t="s">
        <v>301</v>
      </c>
      <c r="B130" s="78" t="s">
        <v>169</v>
      </c>
      <c r="C130" s="237">
        <v>13239.6</v>
      </c>
      <c r="D130" s="111">
        <v>12394.7</v>
      </c>
      <c r="E130" s="241">
        <v>12237.92278</v>
      </c>
      <c r="F130" s="239"/>
      <c r="G130" s="5">
        <v>12452.077</v>
      </c>
      <c r="H130" s="239">
        <f t="shared" si="2"/>
        <v>98.73512694942194</v>
      </c>
      <c r="I130" s="241">
        <f t="shared" si="3"/>
        <v>-156.77721999999994</v>
      </c>
    </row>
    <row r="131" spans="1:9" ht="38.25" customHeight="1">
      <c r="A131" s="255" t="s">
        <v>301</v>
      </c>
      <c r="B131" s="77" t="s">
        <v>90</v>
      </c>
      <c r="C131" s="16">
        <v>2864</v>
      </c>
      <c r="D131" s="9">
        <v>3704.7</v>
      </c>
      <c r="E131" s="241">
        <v>3704.6198</v>
      </c>
      <c r="F131" s="239"/>
      <c r="G131" s="5">
        <v>2454.4</v>
      </c>
      <c r="H131" s="239">
        <f t="shared" si="2"/>
        <v>99.99783518233596</v>
      </c>
      <c r="I131" s="241">
        <f t="shared" si="3"/>
        <v>-0.08019999999987704</v>
      </c>
    </row>
    <row r="132" spans="1:9" ht="12.75" customHeight="1">
      <c r="A132" s="62" t="s">
        <v>302</v>
      </c>
      <c r="B132" s="77" t="s">
        <v>173</v>
      </c>
      <c r="C132" s="237">
        <v>1453.2</v>
      </c>
      <c r="D132" s="111">
        <v>1280</v>
      </c>
      <c r="E132" s="241">
        <v>1160</v>
      </c>
      <c r="F132" s="239"/>
      <c r="G132" s="5">
        <v>1330</v>
      </c>
      <c r="H132" s="239">
        <f t="shared" si="2"/>
        <v>90.625</v>
      </c>
      <c r="I132" s="241">
        <f t="shared" si="3"/>
        <v>-120</v>
      </c>
    </row>
    <row r="133" spans="1:9" ht="36.75" customHeight="1">
      <c r="A133" s="254" t="s">
        <v>303</v>
      </c>
      <c r="B133" s="77" t="s">
        <v>188</v>
      </c>
      <c r="C133" s="237"/>
      <c r="D133" s="111"/>
      <c r="E133" s="241"/>
      <c r="F133" s="239"/>
      <c r="G133" s="5">
        <v>959.7</v>
      </c>
      <c r="H133" s="239">
        <v>0</v>
      </c>
      <c r="I133" s="241">
        <f t="shared" si="3"/>
        <v>0</v>
      </c>
    </row>
    <row r="134" spans="1:9" ht="40.5" customHeight="1">
      <c r="A134" s="255" t="s">
        <v>303</v>
      </c>
      <c r="B134" s="77" t="s">
        <v>90</v>
      </c>
      <c r="C134" s="16">
        <v>1189.9</v>
      </c>
      <c r="D134" s="9">
        <v>1189.9</v>
      </c>
      <c r="E134" s="241">
        <v>1189.9</v>
      </c>
      <c r="F134" s="239"/>
      <c r="G134" s="5">
        <v>639.8</v>
      </c>
      <c r="H134" s="239">
        <f t="shared" si="2"/>
        <v>100</v>
      </c>
      <c r="I134" s="241">
        <f t="shared" si="3"/>
        <v>0</v>
      </c>
    </row>
    <row r="135" spans="1:10" ht="11.25" customHeight="1">
      <c r="A135" s="62" t="s">
        <v>304</v>
      </c>
      <c r="B135" s="78" t="s">
        <v>186</v>
      </c>
      <c r="C135" s="237">
        <v>1263.3</v>
      </c>
      <c r="D135" s="111">
        <v>1404.7</v>
      </c>
      <c r="E135" s="241">
        <v>1404.7</v>
      </c>
      <c r="F135" s="17"/>
      <c r="G135" s="5">
        <v>1048.1</v>
      </c>
      <c r="H135" s="239">
        <f t="shared" si="2"/>
        <v>100</v>
      </c>
      <c r="I135" s="241">
        <f t="shared" si="3"/>
        <v>0</v>
      </c>
      <c r="J135" s="38"/>
    </row>
    <row r="136" spans="1:10" ht="24" customHeight="1">
      <c r="A136" s="255" t="s">
        <v>305</v>
      </c>
      <c r="B136" s="77" t="s">
        <v>187</v>
      </c>
      <c r="C136" s="117">
        <v>155.7</v>
      </c>
      <c r="D136" s="173">
        <v>287.7</v>
      </c>
      <c r="E136" s="241">
        <v>287.68404</v>
      </c>
      <c r="F136" s="17"/>
      <c r="G136" s="5">
        <v>205.86835</v>
      </c>
      <c r="H136" s="239">
        <f>E136/D136*100</f>
        <v>99.99445255474453</v>
      </c>
      <c r="I136" s="241">
        <f t="shared" si="3"/>
        <v>-0.015960000000006858</v>
      </c>
      <c r="J136" s="38"/>
    </row>
    <row r="137" spans="1:10" ht="23.25" customHeight="1">
      <c r="A137" s="255" t="s">
        <v>306</v>
      </c>
      <c r="B137" s="79" t="s">
        <v>213</v>
      </c>
      <c r="C137" s="117"/>
      <c r="D137" s="173"/>
      <c r="E137" s="241"/>
      <c r="F137" s="17"/>
      <c r="G137" s="5">
        <v>4361.16079</v>
      </c>
      <c r="H137" s="239">
        <v>0</v>
      </c>
      <c r="I137" s="241">
        <f aca="true" t="shared" si="4" ref="I137:I166">E137-D137</f>
        <v>0</v>
      </c>
      <c r="J137" s="38"/>
    </row>
    <row r="138" spans="1:10" ht="24.75" customHeight="1">
      <c r="A138" s="255" t="s">
        <v>307</v>
      </c>
      <c r="B138" s="262" t="s">
        <v>216</v>
      </c>
      <c r="C138" s="117"/>
      <c r="D138" s="173"/>
      <c r="E138" s="241"/>
      <c r="F138" s="17"/>
      <c r="G138" s="5">
        <v>1836</v>
      </c>
      <c r="H138" s="239">
        <v>0</v>
      </c>
      <c r="I138" s="241">
        <f t="shared" si="4"/>
        <v>0</v>
      </c>
      <c r="J138" s="38"/>
    </row>
    <row r="139" spans="1:9" ht="14.25" customHeight="1">
      <c r="A139" s="62" t="s">
        <v>308</v>
      </c>
      <c r="B139" s="77" t="s">
        <v>185</v>
      </c>
      <c r="C139" s="117">
        <v>664.7</v>
      </c>
      <c r="D139" s="173">
        <v>664.7</v>
      </c>
      <c r="E139" s="241">
        <v>664.7</v>
      </c>
      <c r="F139" s="17"/>
      <c r="G139" s="5">
        <v>591.6</v>
      </c>
      <c r="H139" s="239">
        <f>E139/D139*100</f>
        <v>100</v>
      </c>
      <c r="I139" s="241">
        <f t="shared" si="4"/>
        <v>0</v>
      </c>
    </row>
    <row r="140" spans="1:9" ht="11.25" customHeight="1">
      <c r="A140" s="62" t="s">
        <v>309</v>
      </c>
      <c r="B140" s="78" t="s">
        <v>182</v>
      </c>
      <c r="C140" s="237">
        <v>1215.6</v>
      </c>
      <c r="D140" s="111">
        <v>1215.6</v>
      </c>
      <c r="E140" s="241">
        <v>1211.18733</v>
      </c>
      <c r="F140" s="17"/>
      <c r="G140" s="5">
        <v>1240.47763</v>
      </c>
      <c r="H140" s="239">
        <f>E140/D140*100</f>
        <v>99.6369965449161</v>
      </c>
      <c r="I140" s="241">
        <f t="shared" si="4"/>
        <v>-4.412669999999935</v>
      </c>
    </row>
    <row r="141" spans="1:9" ht="24.75" customHeight="1">
      <c r="A141" s="255" t="s">
        <v>310</v>
      </c>
      <c r="B141" s="77" t="s">
        <v>190</v>
      </c>
      <c r="C141" s="117">
        <v>86</v>
      </c>
      <c r="D141" s="173">
        <v>86</v>
      </c>
      <c r="E141" s="241">
        <v>73.56068</v>
      </c>
      <c r="F141" s="17"/>
      <c r="G141" s="5"/>
      <c r="H141" s="239">
        <f>E141/D141*100</f>
        <v>85.53567441860466</v>
      </c>
      <c r="I141" s="241">
        <f t="shared" si="4"/>
        <v>-12.439319999999995</v>
      </c>
    </row>
    <row r="142" spans="1:9" ht="12.75" thickBot="1">
      <c r="A142" s="59"/>
      <c r="B142" s="206" t="s">
        <v>193</v>
      </c>
      <c r="C142" s="97"/>
      <c r="D142" s="212"/>
      <c r="E142" s="234"/>
      <c r="F142" s="97"/>
      <c r="G142" s="101"/>
      <c r="H142" s="240">
        <v>0</v>
      </c>
      <c r="I142" s="234">
        <f t="shared" si="4"/>
        <v>0</v>
      </c>
    </row>
    <row r="143" spans="1:9" ht="11.25" customHeight="1" thickBot="1">
      <c r="A143" s="69" t="s">
        <v>311</v>
      </c>
      <c r="B143" s="149" t="s">
        <v>71</v>
      </c>
      <c r="C143" s="33">
        <f>C144</f>
        <v>35939</v>
      </c>
      <c r="D143" s="100">
        <f>D144</f>
        <v>35939</v>
      </c>
      <c r="E143" s="33">
        <f>E144</f>
        <v>35939</v>
      </c>
      <c r="F143" s="33">
        <f>F144</f>
        <v>0</v>
      </c>
      <c r="G143" s="100">
        <f>G144</f>
        <v>31605</v>
      </c>
      <c r="H143" s="182">
        <f>E143/D143*100</f>
        <v>100</v>
      </c>
      <c r="I143" s="50">
        <f t="shared" si="4"/>
        <v>0</v>
      </c>
    </row>
    <row r="144" spans="1:9" ht="11.25" customHeight="1" thickBot="1">
      <c r="A144" s="246" t="s">
        <v>312</v>
      </c>
      <c r="B144" s="146" t="s">
        <v>72</v>
      </c>
      <c r="C144" s="90">
        <v>35939</v>
      </c>
      <c r="D144" s="91">
        <v>35939</v>
      </c>
      <c r="E144" s="90">
        <v>35939</v>
      </c>
      <c r="F144" s="213"/>
      <c r="G144" s="91">
        <v>31605</v>
      </c>
      <c r="H144" s="164">
        <f>E144/D144*100</f>
        <v>100</v>
      </c>
      <c r="I144" s="90">
        <f t="shared" si="4"/>
        <v>0</v>
      </c>
    </row>
    <row r="145" spans="1:9" ht="11.25" customHeight="1" thickBot="1">
      <c r="A145" s="69" t="s">
        <v>313</v>
      </c>
      <c r="B145" s="149" t="s">
        <v>86</v>
      </c>
      <c r="C145" s="33">
        <f>C156+C157+C147+C151+C149</f>
        <v>37610.206</v>
      </c>
      <c r="D145" s="100">
        <f>D156+D157+D147+D151+D149</f>
        <v>35159.64626</v>
      </c>
      <c r="E145" s="33">
        <f>E156+E157+E147+E151+E149+E148+E150+E154+E155+E152+E153</f>
        <v>33980.62559</v>
      </c>
      <c r="F145" s="215">
        <f>F156+F157+F147+F151+F149+F148+F150+F154+F155</f>
        <v>0</v>
      </c>
      <c r="G145" s="100">
        <f>G146+G150+G152+G156+G157+G151+G154+G155+G153</f>
        <v>26339.20354</v>
      </c>
      <c r="H145" s="182">
        <f>E145/D145*100</f>
        <v>96.64666515333707</v>
      </c>
      <c r="I145" s="50">
        <f t="shared" si="4"/>
        <v>-1179.020669999998</v>
      </c>
    </row>
    <row r="146" spans="1:9" ht="11.25" customHeight="1">
      <c r="A146" s="263" t="s">
        <v>314</v>
      </c>
      <c r="B146" s="214" t="s">
        <v>86</v>
      </c>
      <c r="C146" s="235"/>
      <c r="D146" s="107"/>
      <c r="E146" s="235">
        <f>E147+E148+E150</f>
        <v>0</v>
      </c>
      <c r="F146" s="247"/>
      <c r="G146" s="107">
        <f>G147+G148+G149</f>
        <v>0</v>
      </c>
      <c r="H146" s="247">
        <v>0</v>
      </c>
      <c r="I146" s="235">
        <f t="shared" si="4"/>
        <v>0</v>
      </c>
    </row>
    <row r="147" spans="1:9" ht="11.25" customHeight="1">
      <c r="A147" s="60" t="s">
        <v>314</v>
      </c>
      <c r="B147" s="78" t="s">
        <v>156</v>
      </c>
      <c r="C147" s="237"/>
      <c r="D147" s="111"/>
      <c r="E147" s="241"/>
      <c r="F147" s="239"/>
      <c r="G147" s="5"/>
      <c r="H147" s="239">
        <v>0</v>
      </c>
      <c r="I147" s="241">
        <f t="shared" si="4"/>
        <v>0</v>
      </c>
    </row>
    <row r="148" spans="1:9" ht="11.25" customHeight="1">
      <c r="A148" s="60" t="s">
        <v>314</v>
      </c>
      <c r="B148" s="78" t="s">
        <v>154</v>
      </c>
      <c r="C148" s="237"/>
      <c r="D148" s="111"/>
      <c r="E148" s="241"/>
      <c r="F148" s="239"/>
      <c r="G148" s="105"/>
      <c r="H148" s="239">
        <v>0</v>
      </c>
      <c r="I148" s="241">
        <f t="shared" si="4"/>
        <v>0</v>
      </c>
    </row>
    <row r="149" spans="1:9" ht="24" customHeight="1">
      <c r="A149" s="254" t="s">
        <v>314</v>
      </c>
      <c r="B149" s="77" t="s">
        <v>131</v>
      </c>
      <c r="C149" s="237"/>
      <c r="D149" s="111"/>
      <c r="E149" s="241"/>
      <c r="F149" s="239"/>
      <c r="G149" s="5"/>
      <c r="H149" s="239">
        <v>0</v>
      </c>
      <c r="I149" s="241">
        <f t="shared" si="4"/>
        <v>0</v>
      </c>
    </row>
    <row r="150" spans="1:9" ht="11.25" customHeight="1">
      <c r="A150" s="60" t="s">
        <v>315</v>
      </c>
      <c r="B150" s="78" t="s">
        <v>162</v>
      </c>
      <c r="C150" s="237"/>
      <c r="D150" s="111"/>
      <c r="E150" s="241"/>
      <c r="F150" s="239"/>
      <c r="G150" s="5"/>
      <c r="H150" s="239">
        <v>0</v>
      </c>
      <c r="I150" s="241">
        <f t="shared" si="4"/>
        <v>0</v>
      </c>
    </row>
    <row r="151" spans="1:9" ht="11.25" customHeight="1">
      <c r="A151" s="62" t="s">
        <v>316</v>
      </c>
      <c r="B151" s="77" t="s">
        <v>175</v>
      </c>
      <c r="C151" s="117"/>
      <c r="D151" s="173"/>
      <c r="E151" s="241"/>
      <c r="F151" s="239"/>
      <c r="G151" s="105"/>
      <c r="H151" s="239">
        <v>0</v>
      </c>
      <c r="I151" s="241">
        <f t="shared" si="4"/>
        <v>0</v>
      </c>
    </row>
    <row r="152" spans="1:9" ht="10.5" customHeight="1">
      <c r="A152" s="62" t="s">
        <v>317</v>
      </c>
      <c r="B152" s="77" t="s">
        <v>116</v>
      </c>
      <c r="C152" s="117"/>
      <c r="D152" s="173"/>
      <c r="E152" s="241"/>
      <c r="F152" s="239"/>
      <c r="G152" s="5"/>
      <c r="H152" s="239">
        <v>0</v>
      </c>
      <c r="I152" s="241">
        <f t="shared" si="4"/>
        <v>0</v>
      </c>
    </row>
    <row r="153" spans="1:9" ht="23.25" customHeight="1">
      <c r="A153" s="253" t="s">
        <v>318</v>
      </c>
      <c r="B153" s="77" t="s">
        <v>118</v>
      </c>
      <c r="C153" s="117"/>
      <c r="D153" s="173"/>
      <c r="E153" s="241"/>
      <c r="F153" s="239"/>
      <c r="G153" s="5"/>
      <c r="H153" s="239">
        <v>0</v>
      </c>
      <c r="I153" s="241">
        <f t="shared" si="4"/>
        <v>0</v>
      </c>
    </row>
    <row r="154" spans="1:9" ht="11.25" customHeight="1">
      <c r="A154" s="62" t="s">
        <v>319</v>
      </c>
      <c r="B154" s="77" t="s">
        <v>164</v>
      </c>
      <c r="C154" s="117"/>
      <c r="D154" s="173"/>
      <c r="E154" s="241"/>
      <c r="F154" s="239"/>
      <c r="G154" s="105"/>
      <c r="H154" s="239">
        <v>0</v>
      </c>
      <c r="I154" s="241">
        <f t="shared" si="4"/>
        <v>0</v>
      </c>
    </row>
    <row r="155" spans="1:9" ht="11.25" customHeight="1" thickBot="1">
      <c r="A155" s="62" t="s">
        <v>320</v>
      </c>
      <c r="B155" s="147" t="s">
        <v>166</v>
      </c>
      <c r="C155" s="203"/>
      <c r="D155" s="204"/>
      <c r="E155" s="234"/>
      <c r="F155" s="240"/>
      <c r="G155" s="101"/>
      <c r="H155" s="240">
        <v>0</v>
      </c>
      <c r="I155" s="234">
        <f t="shared" si="4"/>
        <v>0</v>
      </c>
    </row>
    <row r="156" spans="1:9" ht="11.25" customHeight="1" thickBot="1">
      <c r="A156" s="69" t="s">
        <v>321</v>
      </c>
      <c r="B156" s="216" t="s">
        <v>83</v>
      </c>
      <c r="C156" s="192">
        <v>37610.206</v>
      </c>
      <c r="D156" s="193">
        <v>35159.64626</v>
      </c>
      <c r="E156" s="192">
        <v>33980.62559</v>
      </c>
      <c r="F156" s="194"/>
      <c r="G156" s="193">
        <v>26339.20354</v>
      </c>
      <c r="H156" s="194">
        <f>E156/D156*100</f>
        <v>96.64666515333707</v>
      </c>
      <c r="I156" s="195">
        <f t="shared" si="4"/>
        <v>-1179.020669999998</v>
      </c>
    </row>
    <row r="157" spans="1:9" ht="11.25" customHeight="1" thickBot="1">
      <c r="A157" s="55" t="s">
        <v>322</v>
      </c>
      <c r="B157" s="217" t="s">
        <v>151</v>
      </c>
      <c r="C157" s="218">
        <f>C160+C158+C161</f>
        <v>0</v>
      </c>
      <c r="D157" s="219">
        <f>D160+D158+D161</f>
        <v>0</v>
      </c>
      <c r="E157" s="218">
        <f>E160+E158+E161+E159+E162</f>
        <v>0</v>
      </c>
      <c r="F157" s="220"/>
      <c r="G157" s="219">
        <f>G160+G158+G161+G159+G162</f>
        <v>0</v>
      </c>
      <c r="H157" s="201">
        <v>0</v>
      </c>
      <c r="I157" s="202">
        <f>E157-D157</f>
        <v>0</v>
      </c>
    </row>
    <row r="158" spans="1:9" ht="22.5" customHeight="1">
      <c r="A158" s="254" t="s">
        <v>323</v>
      </c>
      <c r="B158" s="150" t="s">
        <v>170</v>
      </c>
      <c r="C158" s="207"/>
      <c r="D158" s="208"/>
      <c r="E158" s="235"/>
      <c r="F158" s="127"/>
      <c r="G158" s="107"/>
      <c r="H158" s="247">
        <v>0</v>
      </c>
      <c r="I158" s="235">
        <f t="shared" si="4"/>
        <v>0</v>
      </c>
    </row>
    <row r="159" spans="1:9" ht="21.75" customHeight="1">
      <c r="A159" s="254" t="s">
        <v>323</v>
      </c>
      <c r="B159" s="77" t="s">
        <v>159</v>
      </c>
      <c r="C159" s="117"/>
      <c r="D159" s="173"/>
      <c r="E159" s="241"/>
      <c r="F159" s="87"/>
      <c r="G159" s="5"/>
      <c r="H159" s="239">
        <v>0</v>
      </c>
      <c r="I159" s="241">
        <f t="shared" si="4"/>
        <v>0</v>
      </c>
    </row>
    <row r="160" spans="1:9" ht="11.25" customHeight="1">
      <c r="A160" s="60" t="s">
        <v>323</v>
      </c>
      <c r="B160" s="78" t="s">
        <v>152</v>
      </c>
      <c r="C160" s="237"/>
      <c r="D160" s="111"/>
      <c r="E160" s="241"/>
      <c r="F160" s="239"/>
      <c r="G160" s="5"/>
      <c r="H160" s="239">
        <v>0</v>
      </c>
      <c r="I160" s="241">
        <f t="shared" si="4"/>
        <v>0</v>
      </c>
    </row>
    <row r="161" spans="1:9" ht="11.25" customHeight="1">
      <c r="A161" s="60" t="s">
        <v>323</v>
      </c>
      <c r="B161" s="77" t="s">
        <v>158</v>
      </c>
      <c r="C161" s="237"/>
      <c r="D161" s="111"/>
      <c r="E161" s="241"/>
      <c r="F161" s="239"/>
      <c r="G161" s="5"/>
      <c r="H161" s="239">
        <v>0</v>
      </c>
      <c r="I161" s="241">
        <f t="shared" si="4"/>
        <v>0</v>
      </c>
    </row>
    <row r="162" spans="1:9" ht="11.25" customHeight="1" thickBot="1">
      <c r="A162" s="52" t="s">
        <v>323</v>
      </c>
      <c r="B162" s="147" t="s">
        <v>180</v>
      </c>
      <c r="C162" s="96"/>
      <c r="D162" s="112"/>
      <c r="E162" s="234"/>
      <c r="F162" s="240"/>
      <c r="G162" s="101"/>
      <c r="H162" s="240">
        <v>0</v>
      </c>
      <c r="I162" s="234">
        <f t="shared" si="4"/>
        <v>0</v>
      </c>
    </row>
    <row r="163" spans="1:9" ht="11.25" customHeight="1">
      <c r="A163" s="221" t="s">
        <v>102</v>
      </c>
      <c r="B163" s="210" t="s">
        <v>99</v>
      </c>
      <c r="C163" s="192"/>
      <c r="D163" s="193"/>
      <c r="E163" s="192"/>
      <c r="F163" s="222"/>
      <c r="G163" s="193"/>
      <c r="H163" s="194">
        <v>0</v>
      </c>
      <c r="I163" s="195">
        <f t="shared" si="4"/>
        <v>0</v>
      </c>
    </row>
    <row r="164" spans="1:9" ht="11.25" customHeight="1" thickBot="1">
      <c r="A164" s="223" t="s">
        <v>95</v>
      </c>
      <c r="B164" s="211" t="s">
        <v>55</v>
      </c>
      <c r="C164" s="122"/>
      <c r="D164" s="199"/>
      <c r="E164" s="122">
        <f>E165</f>
        <v>8.18266</v>
      </c>
      <c r="F164" s="224"/>
      <c r="G164" s="199">
        <f>G165</f>
        <v>4</v>
      </c>
      <c r="H164" s="201">
        <v>0</v>
      </c>
      <c r="I164" s="202">
        <f t="shared" si="4"/>
        <v>8.18266</v>
      </c>
    </row>
    <row r="165" spans="1:9" ht="11.25" customHeight="1" thickBot="1">
      <c r="A165" s="52" t="s">
        <v>324</v>
      </c>
      <c r="B165" s="146" t="s">
        <v>140</v>
      </c>
      <c r="C165" s="90"/>
      <c r="D165" s="91"/>
      <c r="E165" s="90">
        <v>8.18266</v>
      </c>
      <c r="F165" s="164"/>
      <c r="G165" s="91">
        <v>4</v>
      </c>
      <c r="H165" s="164">
        <v>0</v>
      </c>
      <c r="I165" s="90">
        <f t="shared" si="4"/>
        <v>8.18266</v>
      </c>
    </row>
    <row r="166" spans="1:9" ht="11.25" customHeight="1" thickBot="1">
      <c r="A166" s="221" t="s">
        <v>96</v>
      </c>
      <c r="B166" s="225" t="s">
        <v>56</v>
      </c>
      <c r="C166" s="226"/>
      <c r="D166" s="227"/>
      <c r="E166" s="226">
        <v>-0.00128</v>
      </c>
      <c r="F166" s="228"/>
      <c r="G166" s="227">
        <v>-2.95564</v>
      </c>
      <c r="H166" s="229">
        <v>0</v>
      </c>
      <c r="I166" s="248">
        <f t="shared" si="4"/>
        <v>-0.00128</v>
      </c>
    </row>
    <row r="167" spans="1:9" ht="11.25" customHeight="1" thickBot="1">
      <c r="A167" s="69"/>
      <c r="B167" s="231" t="s">
        <v>77</v>
      </c>
      <c r="C167" s="230">
        <f>C8+C89</f>
        <v>406895.506</v>
      </c>
      <c r="D167" s="100">
        <f>D8+D89</f>
        <v>458256.26061</v>
      </c>
      <c r="E167" s="33">
        <f>E89+E8</f>
        <v>455397.9613799999</v>
      </c>
      <c r="F167" s="33" t="e">
        <f>F89+F8</f>
        <v>#REF!</v>
      </c>
      <c r="G167" s="100">
        <f>G8+G89</f>
        <v>404245.33936</v>
      </c>
      <c r="H167" s="182">
        <f>E167/D167*100</f>
        <v>99.37626619084367</v>
      </c>
      <c r="I167" s="50">
        <f>E167-D167</f>
        <v>-2858.2992300001206</v>
      </c>
    </row>
    <row r="168" spans="1:9" ht="11.25" customHeight="1">
      <c r="A168" s="15"/>
      <c r="B168" s="19"/>
      <c r="C168" s="19"/>
      <c r="D168" s="10"/>
      <c r="F168" s="36"/>
      <c r="G168" s="108"/>
      <c r="H168" s="74"/>
      <c r="I168" s="75"/>
    </row>
    <row r="169" spans="1:8" ht="11.25" customHeight="1">
      <c r="A169" s="22" t="s">
        <v>171</v>
      </c>
      <c r="B169" s="22"/>
      <c r="C169" s="20"/>
      <c r="D169" s="11"/>
      <c r="E169" s="34"/>
      <c r="F169" s="74"/>
      <c r="G169" s="102"/>
      <c r="H169" s="22"/>
    </row>
    <row r="170" spans="1:8" ht="11.25" customHeight="1">
      <c r="A170" s="22" t="s">
        <v>149</v>
      </c>
      <c r="B170" s="21"/>
      <c r="C170" s="21"/>
      <c r="D170" s="12"/>
      <c r="E170" s="34" t="s">
        <v>172</v>
      </c>
      <c r="F170" s="37"/>
      <c r="G170" s="109"/>
      <c r="H170" s="22"/>
    </row>
    <row r="171" spans="1:8" ht="11.25" customHeight="1">
      <c r="A171" s="22"/>
      <c r="B171" s="21"/>
      <c r="C171" s="21"/>
      <c r="D171" s="12"/>
      <c r="E171" s="34"/>
      <c r="F171" s="37"/>
      <c r="G171" s="109"/>
      <c r="H171" s="22"/>
    </row>
    <row r="172" spans="1:7" ht="11.25" customHeight="1">
      <c r="A172" s="76" t="s">
        <v>265</v>
      </c>
      <c r="B172" s="22"/>
      <c r="C172" s="22"/>
      <c r="D172" s="13"/>
      <c r="E172" s="35"/>
      <c r="F172" s="38"/>
      <c r="G172" s="103"/>
    </row>
    <row r="173" spans="1:7" ht="11.25" customHeight="1">
      <c r="A173" s="76" t="s">
        <v>150</v>
      </c>
      <c r="C173" s="22"/>
      <c r="D173" s="13"/>
      <c r="E173" s="35"/>
      <c r="F173" s="38"/>
      <c r="G173" s="110"/>
    </row>
    <row r="174" spans="1:6" ht="11.25" customHeight="1">
      <c r="A174" s="15"/>
      <c r="F174" s="2"/>
    </row>
    <row r="175" ht="11.25" customHeight="1">
      <c r="A175" s="15"/>
    </row>
    <row r="176" ht="11.25" customHeight="1">
      <c r="A176" s="15"/>
    </row>
    <row r="177" ht="11.25" customHeight="1">
      <c r="A177" s="15"/>
    </row>
    <row r="178" ht="11.25" customHeight="1">
      <c r="A178" s="15"/>
    </row>
    <row r="179" ht="11.25" customHeight="1">
      <c r="A179" s="15"/>
    </row>
    <row r="180" ht="11.25" customHeight="1">
      <c r="A180" s="15"/>
    </row>
  </sheetData>
  <sheetProtection/>
  <mergeCells count="73">
    <mergeCell ref="H5:I5"/>
    <mergeCell ref="C20:C21"/>
    <mergeCell ref="D20:D21"/>
    <mergeCell ref="E20:E21"/>
    <mergeCell ref="G20:G21"/>
    <mergeCell ref="H20:H21"/>
    <mergeCell ref="I20:I21"/>
    <mergeCell ref="C26:C27"/>
    <mergeCell ref="D26:D27"/>
    <mergeCell ref="E26:E27"/>
    <mergeCell ref="G26:G27"/>
    <mergeCell ref="H26:H27"/>
    <mergeCell ref="I26:I27"/>
    <mergeCell ref="B36:B37"/>
    <mergeCell ref="D36:D37"/>
    <mergeCell ref="G36:G37"/>
    <mergeCell ref="H36:H37"/>
    <mergeCell ref="I36:I37"/>
    <mergeCell ref="A40:A41"/>
    <mergeCell ref="B40:B41"/>
    <mergeCell ref="C40:C41"/>
    <mergeCell ref="D40:D41"/>
    <mergeCell ref="E40:E41"/>
    <mergeCell ref="G40:G41"/>
    <mergeCell ref="H40:H41"/>
    <mergeCell ref="I40:I41"/>
    <mergeCell ref="A44:A45"/>
    <mergeCell ref="B44:B45"/>
    <mergeCell ref="C44:C45"/>
    <mergeCell ref="D44:D45"/>
    <mergeCell ref="E44:E45"/>
    <mergeCell ref="G44:G45"/>
    <mergeCell ref="H44:H45"/>
    <mergeCell ref="I44:I45"/>
    <mergeCell ref="A46:A47"/>
    <mergeCell ref="B46:B47"/>
    <mergeCell ref="C46:C47"/>
    <mergeCell ref="D46:D47"/>
    <mergeCell ref="E46:E47"/>
    <mergeCell ref="G46:G47"/>
    <mergeCell ref="H46:H47"/>
    <mergeCell ref="I46:I47"/>
    <mergeCell ref="B66:B67"/>
    <mergeCell ref="C66:C67"/>
    <mergeCell ref="D66:D67"/>
    <mergeCell ref="E66:E67"/>
    <mergeCell ref="G66:G67"/>
    <mergeCell ref="H66:H67"/>
    <mergeCell ref="I71:I72"/>
    <mergeCell ref="I66:I67"/>
    <mergeCell ref="D68:D69"/>
    <mergeCell ref="E68:E69"/>
    <mergeCell ref="G68:G69"/>
    <mergeCell ref="H68:H69"/>
    <mergeCell ref="I68:I69"/>
    <mergeCell ref="E75:E76"/>
    <mergeCell ref="G75:G76"/>
    <mergeCell ref="H75:H76"/>
    <mergeCell ref="A71:A72"/>
    <mergeCell ref="B71:B72"/>
    <mergeCell ref="D71:D72"/>
    <mergeCell ref="G71:G72"/>
    <mergeCell ref="H71:H72"/>
    <mergeCell ref="A77:A78"/>
    <mergeCell ref="I75:I76"/>
    <mergeCell ref="A36:A37"/>
    <mergeCell ref="A26:A27"/>
    <mergeCell ref="A20:A21"/>
    <mergeCell ref="A66:A67"/>
    <mergeCell ref="A75:A76"/>
    <mergeCell ref="B75:B76"/>
    <mergeCell ref="C75:C76"/>
    <mergeCell ref="D75:D7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180"/>
  <sheetViews>
    <sheetView zoomScale="120" zoomScaleNormal="120" zoomScalePageLayoutView="0" workbookViewId="0" topLeftCell="A7">
      <selection activeCell="I19" sqref="I19"/>
    </sheetView>
  </sheetViews>
  <sheetFormatPr defaultColWidth="9.00390625" defaultRowHeight="12.75"/>
  <cols>
    <col min="1" max="1" width="23.25390625" style="52" customWidth="1"/>
    <col min="2" max="2" width="74.125" style="15" customWidth="1"/>
    <col min="3" max="3" width="14.75390625" style="14" customWidth="1"/>
    <col min="4" max="4" width="11.75390625" style="2" customWidth="1"/>
    <col min="5" max="5" width="11.00390625" style="15" hidden="1" customWidth="1"/>
    <col min="6" max="6" width="12.00390625" style="14" customWidth="1"/>
    <col min="7" max="7" width="8.375" style="15" customWidth="1"/>
    <col min="8" max="8" width="11.625" style="15" customWidth="1"/>
    <col min="9" max="16384" width="9.125" style="39" customWidth="1"/>
  </cols>
  <sheetData>
    <row r="1" spans="1:3" ht="11.25" customHeight="1">
      <c r="A1" s="15"/>
      <c r="B1" s="24" t="s">
        <v>183</v>
      </c>
      <c r="C1" s="6"/>
    </row>
    <row r="2" spans="1:3" ht="11.25" customHeight="1">
      <c r="A2" s="15"/>
      <c r="B2" s="24" t="s">
        <v>0</v>
      </c>
      <c r="C2" s="6"/>
    </row>
    <row r="3" spans="1:6" ht="11.25" customHeight="1">
      <c r="A3" s="15"/>
      <c r="B3" s="24" t="s">
        <v>1</v>
      </c>
      <c r="C3" s="6"/>
      <c r="D3" s="29"/>
      <c r="F3" s="104"/>
    </row>
    <row r="4" spans="1:8" ht="11.25" customHeight="1" thickBot="1">
      <c r="A4" s="15"/>
      <c r="B4" s="24" t="s">
        <v>325</v>
      </c>
      <c r="C4" s="6"/>
      <c r="G4" s="19"/>
      <c r="H4" s="19"/>
    </row>
    <row r="5" spans="1:8" s="38" customFormat="1" ht="11.25" customHeight="1" thickBot="1">
      <c r="A5" s="25" t="s">
        <v>2</v>
      </c>
      <c r="B5" s="41"/>
      <c r="C5" s="7" t="s">
        <v>326</v>
      </c>
      <c r="D5" s="30" t="s">
        <v>3</v>
      </c>
      <c r="E5" s="42"/>
      <c r="F5" s="7" t="s">
        <v>3</v>
      </c>
      <c r="G5" s="347" t="s">
        <v>82</v>
      </c>
      <c r="H5" s="348"/>
    </row>
    <row r="6" spans="1:8" s="38" customFormat="1" ht="11.25" customHeight="1">
      <c r="A6" s="26" t="s">
        <v>4</v>
      </c>
      <c r="B6" s="26" t="s">
        <v>5</v>
      </c>
      <c r="C6" s="8" t="s">
        <v>81</v>
      </c>
      <c r="D6" s="31" t="s">
        <v>327</v>
      </c>
      <c r="E6" s="31" t="s">
        <v>228</v>
      </c>
      <c r="F6" s="99" t="s">
        <v>328</v>
      </c>
      <c r="G6" s="25" t="s">
        <v>8</v>
      </c>
      <c r="H6" s="41" t="s">
        <v>9</v>
      </c>
    </row>
    <row r="7" spans="1:8" ht="11.25" customHeight="1" thickBot="1">
      <c r="A7" s="26" t="s">
        <v>7</v>
      </c>
      <c r="B7" s="45"/>
      <c r="C7" s="8" t="s">
        <v>6</v>
      </c>
      <c r="D7" s="32">
        <v>2019</v>
      </c>
      <c r="F7" s="8">
        <v>2018</v>
      </c>
      <c r="G7" s="46"/>
      <c r="H7" s="46"/>
    </row>
    <row r="8" spans="1:8" s="22" customFormat="1" ht="11.25" customHeight="1" thickBot="1">
      <c r="A8" s="57" t="s">
        <v>10</v>
      </c>
      <c r="B8" s="48" t="s">
        <v>11</v>
      </c>
      <c r="C8" s="4">
        <f>C9+C15+C25+C50+C62+C85+C36+C58</f>
        <v>74792.276</v>
      </c>
      <c r="D8" s="1">
        <f>D9+D15+D25+D50+D62+D85+D37+D58+D35+D57</f>
        <v>4836.117390000001</v>
      </c>
      <c r="E8" s="1" t="e">
        <f>E9+E15+E25+E50+E62+E85+E37+E60+E58</f>
        <v>#REF!</v>
      </c>
      <c r="F8" s="4">
        <f>F9+F15+F25+F50+F62+F85+F36+F60+F58+F14+F35+F59+F57</f>
        <v>4293.575140000001</v>
      </c>
      <c r="G8" s="129">
        <f aca="true" t="shared" si="0" ref="G8:G13">D8/C8*100</f>
        <v>6.466065279254239</v>
      </c>
      <c r="H8" s="82">
        <f aca="true" t="shared" si="1" ref="H8:H20">D8-C8</f>
        <v>-69956.15861</v>
      </c>
    </row>
    <row r="9" spans="1:8" s="21" customFormat="1" ht="15" customHeight="1" thickBot="1">
      <c r="A9" s="250" t="s">
        <v>12</v>
      </c>
      <c r="B9" s="56" t="s">
        <v>13</v>
      </c>
      <c r="C9" s="4">
        <f>C10</f>
        <v>47835.6</v>
      </c>
      <c r="D9" s="1">
        <f>D10</f>
        <v>3501.66828</v>
      </c>
      <c r="E9" s="63">
        <f>E10</f>
        <v>0</v>
      </c>
      <c r="F9" s="4">
        <f>F10</f>
        <v>3228.61559</v>
      </c>
      <c r="G9" s="129">
        <f t="shared" si="0"/>
        <v>7.320213982891404</v>
      </c>
      <c r="H9" s="82">
        <f t="shared" si="1"/>
        <v>-44333.93172</v>
      </c>
    </row>
    <row r="10" spans="1:8" ht="11.25" customHeight="1">
      <c r="A10" s="52" t="s">
        <v>14</v>
      </c>
      <c r="B10" s="126" t="s">
        <v>15</v>
      </c>
      <c r="C10" s="107">
        <v>47835.6</v>
      </c>
      <c r="D10" s="269">
        <f>D11+D12+D13</f>
        <v>3501.66828</v>
      </c>
      <c r="E10" s="269">
        <f>E11+E12+E13</f>
        <v>0</v>
      </c>
      <c r="F10" s="107">
        <v>3228.61559</v>
      </c>
      <c r="G10" s="279">
        <f t="shared" si="0"/>
        <v>7.320213982891404</v>
      </c>
      <c r="H10" s="269">
        <f t="shared" si="1"/>
        <v>-44333.93172</v>
      </c>
    </row>
    <row r="11" spans="1:8" ht="26.25" customHeight="1">
      <c r="A11" s="252" t="s">
        <v>103</v>
      </c>
      <c r="B11" s="119" t="s">
        <v>111</v>
      </c>
      <c r="C11" s="5">
        <v>47664.6</v>
      </c>
      <c r="D11" s="271">
        <v>3490.31427</v>
      </c>
      <c r="E11" s="270"/>
      <c r="F11" s="5">
        <v>3203.18088</v>
      </c>
      <c r="G11" s="270">
        <f t="shared" si="0"/>
        <v>7.322655115116879</v>
      </c>
      <c r="H11" s="271">
        <f t="shared" si="1"/>
        <v>-44174.285729999996</v>
      </c>
    </row>
    <row r="12" spans="1:8" ht="48" customHeight="1">
      <c r="A12" s="252" t="s">
        <v>104</v>
      </c>
      <c r="B12" s="120" t="s">
        <v>112</v>
      </c>
      <c r="C12" s="5">
        <v>50</v>
      </c>
      <c r="D12" s="271">
        <v>11.33314</v>
      </c>
      <c r="E12" s="270"/>
      <c r="F12" s="5">
        <v>23.79336</v>
      </c>
      <c r="G12" s="270">
        <f t="shared" si="0"/>
        <v>22.66628</v>
      </c>
      <c r="H12" s="271">
        <f t="shared" si="1"/>
        <v>-38.66686</v>
      </c>
    </row>
    <row r="13" spans="1:8" ht="24" customHeight="1">
      <c r="A13" s="251" t="s">
        <v>105</v>
      </c>
      <c r="B13" s="121" t="s">
        <v>106</v>
      </c>
      <c r="C13" s="5">
        <v>121</v>
      </c>
      <c r="D13" s="271">
        <v>0.02087</v>
      </c>
      <c r="E13" s="270"/>
      <c r="F13" s="5">
        <v>1.64135</v>
      </c>
      <c r="G13" s="270">
        <f t="shared" si="0"/>
        <v>0.01724793388429752</v>
      </c>
      <c r="H13" s="271">
        <f t="shared" si="1"/>
        <v>-120.97913</v>
      </c>
    </row>
    <row r="14" spans="1:8" ht="15" customHeight="1" thickBot="1">
      <c r="A14" s="116" t="s">
        <v>121</v>
      </c>
      <c r="B14" s="155" t="s">
        <v>120</v>
      </c>
      <c r="C14" s="124"/>
      <c r="D14" s="123"/>
      <c r="E14" s="115"/>
      <c r="F14" s="199"/>
      <c r="G14" s="131">
        <v>0</v>
      </c>
      <c r="H14" s="123">
        <f t="shared" si="1"/>
        <v>0</v>
      </c>
    </row>
    <row r="15" spans="1:8" s="58" customFormat="1" ht="11.25" customHeight="1" thickBot="1">
      <c r="A15" s="55" t="s">
        <v>16</v>
      </c>
      <c r="B15" s="56" t="s">
        <v>17</v>
      </c>
      <c r="C15" s="4">
        <f>C16+C20+C22+C23+C24+C19</f>
        <v>17548.5</v>
      </c>
      <c r="D15" s="1">
        <f>D16+D20+D22+D23+D24</f>
        <v>714.3076400000001</v>
      </c>
      <c r="E15" s="69">
        <f>E16+E21+E22+E23</f>
        <v>0</v>
      </c>
      <c r="F15" s="4">
        <f>F16+F20+F22+F23</f>
        <v>758.74134</v>
      </c>
      <c r="G15" s="49">
        <f aca="true" t="shared" si="2" ref="G15:G20">D15/C15*100</f>
        <v>4.070476906858136</v>
      </c>
      <c r="H15" s="50">
        <f t="shared" si="1"/>
        <v>-16834.19236</v>
      </c>
    </row>
    <row r="16" spans="1:8" s="58" customFormat="1" ht="11.25" customHeight="1">
      <c r="A16" s="52" t="s">
        <v>78</v>
      </c>
      <c r="B16" s="273" t="s">
        <v>84</v>
      </c>
      <c r="C16" s="107">
        <f>C17+C18</f>
        <v>13821</v>
      </c>
      <c r="D16" s="269">
        <f>D17+D18+D19</f>
        <v>401.60593</v>
      </c>
      <c r="E16" s="269">
        <f>E17+E18</f>
        <v>0</v>
      </c>
      <c r="F16" s="107">
        <f>F17+F18+F19</f>
        <v>414.92515000000003</v>
      </c>
      <c r="G16" s="138">
        <f t="shared" si="2"/>
        <v>2.9057660806019827</v>
      </c>
      <c r="H16" s="139">
        <f t="shared" si="1"/>
        <v>-13419.39407</v>
      </c>
    </row>
    <row r="17" spans="1:8" s="58" customFormat="1" ht="15.75" customHeight="1">
      <c r="A17" s="59" t="s">
        <v>79</v>
      </c>
      <c r="B17" s="274" t="s">
        <v>85</v>
      </c>
      <c r="C17" s="9">
        <v>7308</v>
      </c>
      <c r="D17" s="271">
        <v>284.96779</v>
      </c>
      <c r="E17" s="92"/>
      <c r="F17" s="5">
        <v>213.38756</v>
      </c>
      <c r="G17" s="270">
        <f t="shared" si="2"/>
        <v>3.8993950465243565</v>
      </c>
      <c r="H17" s="271">
        <f t="shared" si="1"/>
        <v>-7023.03221</v>
      </c>
    </row>
    <row r="18" spans="1:8" ht="26.25" customHeight="1">
      <c r="A18" s="253" t="s">
        <v>80</v>
      </c>
      <c r="B18" s="274" t="s">
        <v>226</v>
      </c>
      <c r="C18" s="9">
        <v>6513</v>
      </c>
      <c r="D18" s="271">
        <v>116.59577</v>
      </c>
      <c r="E18" s="17"/>
      <c r="F18" s="5">
        <v>201.53759</v>
      </c>
      <c r="G18" s="270">
        <f t="shared" si="2"/>
        <v>1.7902006755719333</v>
      </c>
      <c r="H18" s="271">
        <f t="shared" si="1"/>
        <v>-6396.40423</v>
      </c>
    </row>
    <row r="19" spans="1:8" ht="12.75" customHeight="1">
      <c r="A19" s="59" t="s">
        <v>198</v>
      </c>
      <c r="B19" s="274" t="s">
        <v>227</v>
      </c>
      <c r="C19" s="9"/>
      <c r="D19" s="271">
        <v>0.04237</v>
      </c>
      <c r="E19" s="17"/>
      <c r="F19" s="5">
        <v>0</v>
      </c>
      <c r="G19" s="270" t="e">
        <f t="shared" si="2"/>
        <v>#DIV/0!</v>
      </c>
      <c r="H19" s="271">
        <f t="shared" si="1"/>
        <v>0.04237</v>
      </c>
    </row>
    <row r="20" spans="1:8" ht="11.25" customHeight="1">
      <c r="A20" s="355" t="s">
        <v>18</v>
      </c>
      <c r="B20" s="132" t="s">
        <v>19</v>
      </c>
      <c r="C20" s="340">
        <v>1323</v>
      </c>
      <c r="D20" s="323">
        <v>166.85415</v>
      </c>
      <c r="E20" s="270"/>
      <c r="F20" s="318">
        <v>228.76869</v>
      </c>
      <c r="G20" s="283">
        <f t="shared" si="2"/>
        <v>12.611802721088436</v>
      </c>
      <c r="H20" s="323">
        <f t="shared" si="1"/>
        <v>-1156.1458499999999</v>
      </c>
    </row>
    <row r="21" spans="1:8" ht="11.25" customHeight="1">
      <c r="A21" s="356"/>
      <c r="B21" s="126" t="s">
        <v>20</v>
      </c>
      <c r="C21" s="346"/>
      <c r="D21" s="324"/>
      <c r="E21" s="270"/>
      <c r="F21" s="318"/>
      <c r="G21" s="282"/>
      <c r="H21" s="324"/>
    </row>
    <row r="22" spans="1:8" ht="11.25" customHeight="1">
      <c r="A22" s="17" t="s">
        <v>21</v>
      </c>
      <c r="B22" s="78" t="s">
        <v>144</v>
      </c>
      <c r="C22" s="5">
        <v>1578.5</v>
      </c>
      <c r="D22" s="271">
        <v>51.82154</v>
      </c>
      <c r="E22" s="270"/>
      <c r="F22" s="5">
        <v>24.7805</v>
      </c>
      <c r="G22" s="270">
        <f>D22/C22*100</f>
        <v>3.2829610389610386</v>
      </c>
      <c r="H22" s="271">
        <f>D22-C22</f>
        <v>-1526.67846</v>
      </c>
    </row>
    <row r="23" spans="1:8" ht="11.25" customHeight="1">
      <c r="A23" s="52" t="s">
        <v>110</v>
      </c>
      <c r="B23" s="132" t="s">
        <v>134</v>
      </c>
      <c r="C23" s="101">
        <v>826</v>
      </c>
      <c r="D23" s="268">
        <v>94.02602</v>
      </c>
      <c r="E23" s="272"/>
      <c r="F23" s="101">
        <v>90.267</v>
      </c>
      <c r="G23" s="272">
        <f>D23/C23*100</f>
        <v>11.383295399515738</v>
      </c>
      <c r="H23" s="268">
        <f>D23-C23</f>
        <v>-731.97398</v>
      </c>
    </row>
    <row r="24" spans="1:8" ht="11.25" customHeight="1" thickBot="1">
      <c r="A24" s="97" t="s">
        <v>281</v>
      </c>
      <c r="B24" s="132" t="s">
        <v>282</v>
      </c>
      <c r="C24" s="101"/>
      <c r="D24" s="268"/>
      <c r="E24" s="54"/>
      <c r="F24" s="101"/>
      <c r="G24" s="272" t="e">
        <f>D24/C24*100</f>
        <v>#DIV/0!</v>
      </c>
      <c r="H24" s="268">
        <f>D24-C24</f>
        <v>0</v>
      </c>
    </row>
    <row r="25" spans="1:8" ht="11.25" customHeight="1" thickBot="1">
      <c r="A25" s="264" t="s">
        <v>22</v>
      </c>
      <c r="B25" s="56" t="s">
        <v>23</v>
      </c>
      <c r="C25" s="4">
        <f>C26+C29+C34</f>
        <v>2770</v>
      </c>
      <c r="D25" s="1">
        <f>D26+D29+D34+D30+D31+D32+D33</f>
        <v>169.78552</v>
      </c>
      <c r="E25" s="57">
        <f>E27+E29+E34</f>
        <v>0</v>
      </c>
      <c r="F25" s="4">
        <f>F26+F29+F34+F32</f>
        <v>101.30197</v>
      </c>
      <c r="G25" s="129">
        <f>D25/C25*100</f>
        <v>6.129441155234656</v>
      </c>
      <c r="H25" s="1">
        <f>D25-C25</f>
        <v>-2600.21448</v>
      </c>
    </row>
    <row r="26" spans="1:8" ht="11.25" customHeight="1">
      <c r="A26" s="359" t="s">
        <v>24</v>
      </c>
      <c r="B26" s="162" t="s">
        <v>25</v>
      </c>
      <c r="C26" s="372">
        <f>C28</f>
        <v>1240</v>
      </c>
      <c r="D26" s="324">
        <f>D28</f>
        <v>79.24802</v>
      </c>
      <c r="E26" s="279"/>
      <c r="F26" s="346">
        <f>F28</f>
        <v>53.13697</v>
      </c>
      <c r="G26" s="354">
        <f>D26/C26*100</f>
        <v>6.390969354838709</v>
      </c>
      <c r="H26" s="324">
        <f>D26-C26</f>
        <v>-1160.75198</v>
      </c>
    </row>
    <row r="27" spans="1:8" ht="11.25" customHeight="1">
      <c r="A27" s="356"/>
      <c r="B27" s="126" t="s">
        <v>26</v>
      </c>
      <c r="C27" s="346"/>
      <c r="D27" s="331"/>
      <c r="E27" s="271">
        <f>E28</f>
        <v>0</v>
      </c>
      <c r="F27" s="318"/>
      <c r="G27" s="330"/>
      <c r="H27" s="331"/>
    </row>
    <row r="28" spans="1:8" ht="11.25" customHeight="1">
      <c r="A28" s="59" t="s">
        <v>27</v>
      </c>
      <c r="B28" s="73" t="s">
        <v>133</v>
      </c>
      <c r="C28" s="5">
        <v>1240</v>
      </c>
      <c r="D28" s="271">
        <v>79.24802</v>
      </c>
      <c r="E28" s="270"/>
      <c r="F28" s="5">
        <v>53.13697</v>
      </c>
      <c r="G28" s="270">
        <f aca="true" t="shared" si="3" ref="G28:G33">D28/C28*100</f>
        <v>6.390969354838709</v>
      </c>
      <c r="H28" s="271">
        <f aca="true" t="shared" si="4" ref="H28:H35">D28-C28</f>
        <v>-1160.75198</v>
      </c>
    </row>
    <row r="29" spans="1:8" ht="11.25" customHeight="1">
      <c r="A29" s="62" t="s">
        <v>239</v>
      </c>
      <c r="B29" s="73" t="s">
        <v>240</v>
      </c>
      <c r="C29" s="5">
        <f>C30+C31+C32+C33</f>
        <v>1530</v>
      </c>
      <c r="D29" s="271">
        <v>12</v>
      </c>
      <c r="E29" s="270"/>
      <c r="F29" s="5">
        <v>6</v>
      </c>
      <c r="G29" s="270">
        <f t="shared" si="3"/>
        <v>0.7843137254901961</v>
      </c>
      <c r="H29" s="271">
        <f t="shared" si="4"/>
        <v>-1518</v>
      </c>
    </row>
    <row r="30" spans="1:8" ht="11.25" customHeight="1">
      <c r="A30" s="59" t="s">
        <v>247</v>
      </c>
      <c r="B30" s="73" t="s">
        <v>248</v>
      </c>
      <c r="C30" s="5">
        <v>30</v>
      </c>
      <c r="D30" s="271"/>
      <c r="E30" s="270"/>
      <c r="F30" s="5"/>
      <c r="G30" s="270">
        <f t="shared" si="3"/>
        <v>0</v>
      </c>
      <c r="H30" s="271">
        <f t="shared" si="4"/>
        <v>-30</v>
      </c>
    </row>
    <row r="31" spans="1:8" ht="11.25" customHeight="1">
      <c r="A31" s="59" t="s">
        <v>249</v>
      </c>
      <c r="B31" s="73" t="s">
        <v>250</v>
      </c>
      <c r="C31" s="5">
        <v>1000</v>
      </c>
      <c r="D31" s="271">
        <v>23.9875</v>
      </c>
      <c r="E31" s="270"/>
      <c r="F31" s="5"/>
      <c r="G31" s="270">
        <f t="shared" si="3"/>
        <v>2.39875</v>
      </c>
      <c r="H31" s="271">
        <f t="shared" si="4"/>
        <v>-976.0125</v>
      </c>
    </row>
    <row r="32" spans="1:8" ht="11.25" customHeight="1">
      <c r="A32" s="59" t="s">
        <v>251</v>
      </c>
      <c r="B32" s="73" t="s">
        <v>237</v>
      </c>
      <c r="C32" s="5">
        <v>150</v>
      </c>
      <c r="D32" s="271">
        <v>11.55</v>
      </c>
      <c r="E32" s="270"/>
      <c r="F32" s="5">
        <v>42.165</v>
      </c>
      <c r="G32" s="270">
        <f t="shared" si="3"/>
        <v>7.7</v>
      </c>
      <c r="H32" s="271">
        <f t="shared" si="4"/>
        <v>-138.45</v>
      </c>
    </row>
    <row r="33" spans="1:8" ht="48.75" customHeight="1">
      <c r="A33" s="253" t="s">
        <v>252</v>
      </c>
      <c r="B33" s="274" t="s">
        <v>253</v>
      </c>
      <c r="C33" s="5">
        <v>350</v>
      </c>
      <c r="D33" s="271">
        <v>43</v>
      </c>
      <c r="E33" s="270"/>
      <c r="F33" s="5"/>
      <c r="G33" s="270">
        <f t="shared" si="3"/>
        <v>12.285714285714286</v>
      </c>
      <c r="H33" s="271">
        <f t="shared" si="4"/>
        <v>-307</v>
      </c>
    </row>
    <row r="34" spans="1:8" ht="11.25" customHeight="1">
      <c r="A34" s="59" t="s">
        <v>243</v>
      </c>
      <c r="B34" s="73" t="s">
        <v>237</v>
      </c>
      <c r="C34" s="5"/>
      <c r="D34" s="271"/>
      <c r="E34" s="270"/>
      <c r="F34" s="5"/>
      <c r="G34" s="270">
        <v>0</v>
      </c>
      <c r="H34" s="271">
        <f t="shared" si="4"/>
        <v>0</v>
      </c>
    </row>
    <row r="35" spans="1:8" ht="11.25" customHeight="1" thickBot="1">
      <c r="A35" s="275" t="s">
        <v>178</v>
      </c>
      <c r="B35" s="132" t="s">
        <v>179</v>
      </c>
      <c r="C35" s="101"/>
      <c r="D35" s="268"/>
      <c r="E35" s="272"/>
      <c r="F35" s="106"/>
      <c r="G35" s="272">
        <v>0</v>
      </c>
      <c r="H35" s="268">
        <f t="shared" si="4"/>
        <v>0</v>
      </c>
    </row>
    <row r="36" spans="1:8" ht="11.25" customHeight="1">
      <c r="A36" s="357" t="s">
        <v>28</v>
      </c>
      <c r="B36" s="328" t="s">
        <v>272</v>
      </c>
      <c r="C36" s="326">
        <f>C38+C48</f>
        <v>5219.700000000001</v>
      </c>
      <c r="D36" s="27"/>
      <c r="E36" s="64"/>
      <c r="F36" s="326">
        <f>F40+F42+F44+F48</f>
        <v>63.83963</v>
      </c>
      <c r="G36" s="349">
        <f>D37/C36*100</f>
        <v>5.769267390846218</v>
      </c>
      <c r="H36" s="351">
        <f>D37-C36</f>
        <v>-4918.56155</v>
      </c>
    </row>
    <row r="37" spans="1:8" ht="11.25" customHeight="1" thickBot="1">
      <c r="A37" s="358"/>
      <c r="B37" s="329"/>
      <c r="C37" s="327"/>
      <c r="D37" s="3">
        <f>D40+D42+D44+D48</f>
        <v>301.13845000000003</v>
      </c>
      <c r="E37" s="65" t="e">
        <f>E41+E42+#REF!</f>
        <v>#REF!</v>
      </c>
      <c r="F37" s="327"/>
      <c r="G37" s="350"/>
      <c r="H37" s="352"/>
    </row>
    <row r="38" spans="1:8" ht="45" customHeight="1">
      <c r="A38" s="254" t="s">
        <v>267</v>
      </c>
      <c r="B38" s="157" t="s">
        <v>268</v>
      </c>
      <c r="C38" s="107">
        <f>C39+C42+C44</f>
        <v>5016.6</v>
      </c>
      <c r="D38" s="269">
        <f>D39+D42+D44</f>
        <v>277.01103</v>
      </c>
      <c r="E38" s="126"/>
      <c r="F38" s="107">
        <f>F39+F42+F44</f>
        <v>40.58951</v>
      </c>
      <c r="G38" s="279">
        <f>D38/C38*100</f>
        <v>5.5218879320655425</v>
      </c>
      <c r="H38" s="269">
        <f>D38-C38</f>
        <v>-4739.588970000001</v>
      </c>
    </row>
    <row r="39" spans="1:8" ht="26.25" customHeight="1">
      <c r="A39" s="255" t="s">
        <v>269</v>
      </c>
      <c r="B39" s="267" t="s">
        <v>266</v>
      </c>
      <c r="C39" s="5">
        <f>C40</f>
        <v>4305.6</v>
      </c>
      <c r="D39" s="271">
        <f>D40</f>
        <v>273.36003</v>
      </c>
      <c r="E39" s="73"/>
      <c r="F39" s="5">
        <f>F40</f>
        <v>40.58951</v>
      </c>
      <c r="G39" s="270">
        <f>D39/C39*100</f>
        <v>6.348941610925306</v>
      </c>
      <c r="H39" s="271">
        <f>D39-C39</f>
        <v>-4032.2399700000005</v>
      </c>
    </row>
    <row r="40" spans="1:8" ht="11.25" customHeight="1">
      <c r="A40" s="360" t="s">
        <v>234</v>
      </c>
      <c r="B40" s="320" t="s">
        <v>266</v>
      </c>
      <c r="C40" s="340">
        <v>4305.6</v>
      </c>
      <c r="D40" s="323">
        <v>273.36003</v>
      </c>
      <c r="E40" s="270"/>
      <c r="F40" s="364">
        <v>40.58951</v>
      </c>
      <c r="G40" s="330">
        <f>D40/C40*100</f>
        <v>6.348941610925306</v>
      </c>
      <c r="H40" s="353">
        <f>D40-C40</f>
        <v>-4032.2399700000005</v>
      </c>
    </row>
    <row r="41" spans="1:8" ht="12.75" customHeight="1">
      <c r="A41" s="362"/>
      <c r="B41" s="320"/>
      <c r="C41" s="346"/>
      <c r="D41" s="324"/>
      <c r="E41" s="270"/>
      <c r="F41" s="371"/>
      <c r="G41" s="330"/>
      <c r="H41" s="353"/>
    </row>
    <row r="42" spans="1:8" ht="27.75" customHeight="1">
      <c r="A42" s="256" t="s">
        <v>136</v>
      </c>
      <c r="B42" s="274" t="s">
        <v>135</v>
      </c>
      <c r="C42" s="5">
        <f>C43</f>
        <v>553</v>
      </c>
      <c r="D42" s="271">
        <f>D43</f>
        <v>0</v>
      </c>
      <c r="E42" s="271">
        <f>E43</f>
        <v>0</v>
      </c>
      <c r="F42" s="5">
        <f>F43</f>
        <v>0</v>
      </c>
      <c r="G42" s="270">
        <f>D42/C42*100</f>
        <v>0</v>
      </c>
      <c r="H42" s="271">
        <f>D42-C42</f>
        <v>-553</v>
      </c>
    </row>
    <row r="43" spans="1:8" ht="22.5" customHeight="1">
      <c r="A43" s="257" t="s">
        <v>137</v>
      </c>
      <c r="B43" s="274" t="s">
        <v>135</v>
      </c>
      <c r="C43" s="5">
        <v>553</v>
      </c>
      <c r="D43" s="271"/>
      <c r="E43" s="270"/>
      <c r="F43" s="5"/>
      <c r="G43" s="270">
        <f>D43/C43*100</f>
        <v>0</v>
      </c>
      <c r="H43" s="271">
        <f>D43-C43</f>
        <v>-553</v>
      </c>
    </row>
    <row r="44" spans="1:9" ht="21" customHeight="1">
      <c r="A44" s="360" t="s">
        <v>29</v>
      </c>
      <c r="B44" s="343" t="s">
        <v>270</v>
      </c>
      <c r="C44" s="340">
        <f>C46</f>
        <v>158</v>
      </c>
      <c r="D44" s="331">
        <f>D46</f>
        <v>3.651</v>
      </c>
      <c r="E44" s="142"/>
      <c r="F44" s="318">
        <f>F46</f>
        <v>0</v>
      </c>
      <c r="G44" s="330">
        <f>D44/C44*100</f>
        <v>2.310759493670886</v>
      </c>
      <c r="H44" s="368">
        <f>D44-C44</f>
        <v>-154.349</v>
      </c>
      <c r="I44" s="58"/>
    </row>
    <row r="45" spans="1:9" ht="25.5" customHeight="1">
      <c r="A45" s="362"/>
      <c r="B45" s="343"/>
      <c r="C45" s="346"/>
      <c r="D45" s="331"/>
      <c r="E45" s="92"/>
      <c r="F45" s="318"/>
      <c r="G45" s="330"/>
      <c r="H45" s="369"/>
      <c r="I45" s="66"/>
    </row>
    <row r="46" spans="1:8" s="66" customFormat="1" ht="11.25" customHeight="1">
      <c r="A46" s="360" t="s">
        <v>30</v>
      </c>
      <c r="B46" s="343" t="s">
        <v>271</v>
      </c>
      <c r="C46" s="340">
        <v>158</v>
      </c>
      <c r="D46" s="331">
        <v>3.651</v>
      </c>
      <c r="E46" s="92"/>
      <c r="F46" s="364"/>
      <c r="G46" s="330">
        <f>G44</f>
        <v>2.310759493670886</v>
      </c>
      <c r="H46" s="331">
        <f>D46-C46</f>
        <v>-154.349</v>
      </c>
    </row>
    <row r="47" spans="1:8" s="66" customFormat="1" ht="23.25" customHeight="1" thickBot="1">
      <c r="A47" s="363"/>
      <c r="B47" s="338"/>
      <c r="C47" s="370"/>
      <c r="D47" s="323"/>
      <c r="E47" s="143"/>
      <c r="F47" s="365"/>
      <c r="G47" s="332"/>
      <c r="H47" s="323"/>
    </row>
    <row r="48" spans="1:235" s="144" customFormat="1" ht="11.25" customHeight="1" thickBot="1">
      <c r="A48" s="61" t="s">
        <v>196</v>
      </c>
      <c r="B48" s="161" t="s">
        <v>197</v>
      </c>
      <c r="C48" s="100">
        <f>C49</f>
        <v>203.1</v>
      </c>
      <c r="D48" s="33">
        <f>D49</f>
        <v>24.12742</v>
      </c>
      <c r="E48" s="33">
        <f>E49</f>
        <v>0</v>
      </c>
      <c r="F48" s="100">
        <f>F49</f>
        <v>23.25012</v>
      </c>
      <c r="G48" s="49">
        <f>D48/C48*100</f>
        <v>11.879576563269326</v>
      </c>
      <c r="H48" s="50">
        <f aca="true" t="shared" si="5" ref="H48:H65">D48-C48</f>
        <v>-178.97258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</row>
    <row r="49" spans="1:8" s="66" customFormat="1" ht="11.25" customHeight="1" thickBot="1">
      <c r="A49" s="276" t="s">
        <v>195</v>
      </c>
      <c r="B49" s="162" t="s">
        <v>197</v>
      </c>
      <c r="C49" s="91">
        <v>203.1</v>
      </c>
      <c r="D49" s="90">
        <v>24.12742</v>
      </c>
      <c r="E49" s="163"/>
      <c r="F49" s="93">
        <v>23.25012</v>
      </c>
      <c r="G49" s="164">
        <f>D49/C49*100</f>
        <v>11.879576563269326</v>
      </c>
      <c r="H49" s="139">
        <f t="shared" si="5"/>
        <v>-178.97258</v>
      </c>
    </row>
    <row r="50" spans="1:8" s="66" customFormat="1" ht="11.25" customHeight="1" thickBot="1">
      <c r="A50" s="55" t="s">
        <v>31</v>
      </c>
      <c r="B50" s="151" t="s">
        <v>32</v>
      </c>
      <c r="C50" s="4">
        <f>C51</f>
        <v>184.476</v>
      </c>
      <c r="D50" s="4">
        <f>D51</f>
        <v>4.10701</v>
      </c>
      <c r="E50" s="68"/>
      <c r="F50" s="4">
        <f>F51+F52+F54+F53+F56+F55</f>
        <v>5.54203</v>
      </c>
      <c r="G50" s="49">
        <f>D50/C50*100</f>
        <v>2.2263112816843385</v>
      </c>
      <c r="H50" s="50">
        <f t="shared" si="5"/>
        <v>-180.36899</v>
      </c>
    </row>
    <row r="51" spans="1:8" s="66" customFormat="1" ht="11.25" customHeight="1">
      <c r="A51" s="52" t="s">
        <v>138</v>
      </c>
      <c r="B51" s="60" t="s">
        <v>114</v>
      </c>
      <c r="C51" s="107">
        <f>C54+C52+C53+C55+C56+C57</f>
        <v>184.476</v>
      </c>
      <c r="D51" s="269">
        <f>D52+D53+D54+D55+D56</f>
        <v>4.10701</v>
      </c>
      <c r="E51" s="176"/>
      <c r="F51" s="107">
        <v>0.07629</v>
      </c>
      <c r="G51" s="279">
        <v>0</v>
      </c>
      <c r="H51" s="269">
        <f t="shared" si="5"/>
        <v>-180.36899</v>
      </c>
    </row>
    <row r="52" spans="1:8" s="66" customFormat="1" ht="11.25" customHeight="1">
      <c r="A52" s="59" t="s">
        <v>333</v>
      </c>
      <c r="B52" s="166" t="s">
        <v>334</v>
      </c>
      <c r="C52" s="5">
        <v>80.34</v>
      </c>
      <c r="D52" s="271">
        <v>0.76212</v>
      </c>
      <c r="E52" s="92"/>
      <c r="F52" s="5">
        <v>0.28412</v>
      </c>
      <c r="G52" s="270">
        <f>D52/C52*100</f>
        <v>0.9486183719193427</v>
      </c>
      <c r="H52" s="271">
        <f t="shared" si="5"/>
        <v>-79.57788000000001</v>
      </c>
    </row>
    <row r="53" spans="1:8" s="66" customFormat="1" ht="11.25" customHeight="1">
      <c r="A53" s="59" t="s">
        <v>244</v>
      </c>
      <c r="B53" s="166" t="s">
        <v>155</v>
      </c>
      <c r="C53" s="5"/>
      <c r="D53" s="271"/>
      <c r="E53" s="92"/>
      <c r="F53" s="5"/>
      <c r="G53" s="270">
        <v>0</v>
      </c>
      <c r="H53" s="271">
        <f t="shared" si="5"/>
        <v>0</v>
      </c>
    </row>
    <row r="54" spans="1:8" s="66" customFormat="1" ht="11.25" customHeight="1">
      <c r="A54" s="59" t="s">
        <v>127</v>
      </c>
      <c r="B54" s="62" t="s">
        <v>129</v>
      </c>
      <c r="C54" s="5">
        <v>104.136</v>
      </c>
      <c r="D54" s="271">
        <v>3.34489</v>
      </c>
      <c r="E54" s="92"/>
      <c r="F54" s="5">
        <v>5.18162</v>
      </c>
      <c r="G54" s="270">
        <f>D54/C54*100</f>
        <v>3.2120400245832377</v>
      </c>
      <c r="H54" s="271">
        <f t="shared" si="5"/>
        <v>-100.79110999999999</v>
      </c>
    </row>
    <row r="55" spans="1:8" s="66" customFormat="1" ht="11.25" customHeight="1">
      <c r="A55" s="59" t="s">
        <v>145</v>
      </c>
      <c r="B55" s="62" t="s">
        <v>146</v>
      </c>
      <c r="C55" s="5"/>
      <c r="D55" s="271"/>
      <c r="E55" s="92"/>
      <c r="F55" s="5"/>
      <c r="G55" s="270">
        <v>0</v>
      </c>
      <c r="H55" s="271">
        <f t="shared" si="5"/>
        <v>0</v>
      </c>
    </row>
    <row r="56" spans="1:8" s="66" customFormat="1" ht="23.25" customHeight="1">
      <c r="A56" s="253" t="s">
        <v>147</v>
      </c>
      <c r="B56" s="166" t="s">
        <v>148</v>
      </c>
      <c r="C56" s="5"/>
      <c r="D56" s="271"/>
      <c r="E56" s="92"/>
      <c r="F56" s="5"/>
      <c r="G56" s="270" t="e">
        <f>D56/C56*100</f>
        <v>#DIV/0!</v>
      </c>
      <c r="H56" s="271">
        <f t="shared" si="5"/>
        <v>0</v>
      </c>
    </row>
    <row r="57" spans="1:8" s="66" customFormat="1" ht="13.5" customHeight="1" thickBot="1">
      <c r="A57" s="62" t="s">
        <v>236</v>
      </c>
      <c r="B57" s="177" t="s">
        <v>235</v>
      </c>
      <c r="C57" s="101"/>
      <c r="D57" s="268"/>
      <c r="E57" s="143"/>
      <c r="F57" s="101"/>
      <c r="G57" s="272">
        <v>0</v>
      </c>
      <c r="H57" s="268">
        <f t="shared" si="5"/>
        <v>0</v>
      </c>
    </row>
    <row r="58" spans="1:9" s="66" customFormat="1" ht="15" customHeight="1" thickBot="1">
      <c r="A58" s="55" t="s">
        <v>259</v>
      </c>
      <c r="B58" s="80" t="s">
        <v>33</v>
      </c>
      <c r="C58" s="181">
        <f>C59+C60+C61</f>
        <v>239</v>
      </c>
      <c r="D58" s="181">
        <f>D59+D60+D61</f>
        <v>4.73688</v>
      </c>
      <c r="E58" s="181">
        <f>E59+E60</f>
        <v>0</v>
      </c>
      <c r="F58" s="181"/>
      <c r="G58" s="182">
        <f aca="true" t="shared" si="6" ref="G58:G65">D58/C58*100</f>
        <v>1.9819581589958162</v>
      </c>
      <c r="H58" s="50">
        <f t="shared" si="5"/>
        <v>-234.26312</v>
      </c>
      <c r="I58" s="39"/>
    </row>
    <row r="59" spans="1:8" s="38" customFormat="1" ht="24" customHeight="1">
      <c r="A59" s="286" t="s">
        <v>260</v>
      </c>
      <c r="B59" s="260" t="s">
        <v>88</v>
      </c>
      <c r="C59" s="180"/>
      <c r="D59" s="269"/>
      <c r="E59" s="279"/>
      <c r="F59" s="107"/>
      <c r="G59" s="279" t="e">
        <f t="shared" si="6"/>
        <v>#DIV/0!</v>
      </c>
      <c r="H59" s="269">
        <f t="shared" si="5"/>
        <v>0</v>
      </c>
    </row>
    <row r="60" spans="1:8" s="38" customFormat="1" ht="24" customHeight="1">
      <c r="A60" s="285" t="s">
        <v>261</v>
      </c>
      <c r="B60" s="261" t="s">
        <v>88</v>
      </c>
      <c r="C60" s="5"/>
      <c r="D60" s="271"/>
      <c r="E60" s="270"/>
      <c r="F60" s="5"/>
      <c r="G60" s="270" t="e">
        <f t="shared" si="6"/>
        <v>#DIV/0!</v>
      </c>
      <c r="H60" s="271">
        <f t="shared" si="5"/>
        <v>0</v>
      </c>
    </row>
    <row r="61" spans="1:8" s="38" customFormat="1" ht="24" customHeight="1" thickBot="1">
      <c r="A61" s="258" t="s">
        <v>262</v>
      </c>
      <c r="B61" s="259" t="s">
        <v>254</v>
      </c>
      <c r="C61" s="101">
        <v>239</v>
      </c>
      <c r="D61" s="268">
        <v>4.73688</v>
      </c>
      <c r="E61" s="272"/>
      <c r="F61" s="101"/>
      <c r="G61" s="272">
        <f t="shared" si="6"/>
        <v>1.9819581589958162</v>
      </c>
      <c r="H61" s="268">
        <f t="shared" si="5"/>
        <v>-234.26312</v>
      </c>
    </row>
    <row r="62" spans="1:8" ht="11.25" customHeight="1" thickBot="1">
      <c r="A62" s="55" t="s">
        <v>34</v>
      </c>
      <c r="B62" s="80" t="s">
        <v>35</v>
      </c>
      <c r="C62" s="184">
        <f>C63+C66+C70+C81+C82+C83+C78+C75+C74</f>
        <v>995</v>
      </c>
      <c r="D62" s="181">
        <f>D63+D64+D65+D66+D68+D70+D71+D73+D75+D78+D80+D81+D82+D83</f>
        <v>19.53772</v>
      </c>
      <c r="E62" s="181" t="e">
        <f>#REF!+#REF!+E67+E69+E70+E72+E73+E74+E76+E78+E63+E81+E82+E83</f>
        <v>#REF!</v>
      </c>
      <c r="F62" s="184">
        <f>F64+F65+F67+F69+F70+F71+F73+F74+F75+F78+F63+F81+F82+F83+F79+F80</f>
        <v>28.317100000000003</v>
      </c>
      <c r="G62" s="182">
        <f t="shared" si="6"/>
        <v>1.963589949748744</v>
      </c>
      <c r="H62" s="50">
        <f t="shared" si="5"/>
        <v>-975.46228</v>
      </c>
    </row>
    <row r="63" spans="1:8" ht="11.25" customHeight="1">
      <c r="A63" s="60" t="s">
        <v>107</v>
      </c>
      <c r="B63" s="152" t="s">
        <v>139</v>
      </c>
      <c r="C63" s="107">
        <v>150</v>
      </c>
      <c r="D63" s="269">
        <v>3.70004</v>
      </c>
      <c r="E63" s="279"/>
      <c r="F63" s="107">
        <v>0.05</v>
      </c>
      <c r="G63" s="279">
        <f t="shared" si="6"/>
        <v>2.466693333333333</v>
      </c>
      <c r="H63" s="269">
        <f t="shared" si="5"/>
        <v>-146.29996</v>
      </c>
    </row>
    <row r="64" spans="1:9" s="38" customFormat="1" ht="11.25" customHeight="1">
      <c r="A64" s="17" t="s">
        <v>36</v>
      </c>
      <c r="B64" s="78" t="s">
        <v>273</v>
      </c>
      <c r="C64" s="186"/>
      <c r="D64" s="278">
        <v>0.8693</v>
      </c>
      <c r="E64" s="171"/>
      <c r="F64" s="186"/>
      <c r="G64" s="270" t="e">
        <f t="shared" si="6"/>
        <v>#DIV/0!</v>
      </c>
      <c r="H64" s="271">
        <f t="shared" si="5"/>
        <v>0.8693</v>
      </c>
      <c r="I64" s="39"/>
    </row>
    <row r="65" spans="1:8" ht="11.25" customHeight="1">
      <c r="A65" s="59" t="s">
        <v>37</v>
      </c>
      <c r="B65" s="78" t="s">
        <v>274</v>
      </c>
      <c r="C65" s="5"/>
      <c r="D65" s="271"/>
      <c r="E65" s="270"/>
      <c r="F65" s="5"/>
      <c r="G65" s="270" t="e">
        <f t="shared" si="6"/>
        <v>#DIV/0!</v>
      </c>
      <c r="H65" s="271">
        <f t="shared" si="5"/>
        <v>0</v>
      </c>
    </row>
    <row r="66" spans="1:8" ht="13.5" customHeight="1">
      <c r="A66" s="355" t="s">
        <v>49</v>
      </c>
      <c r="B66" s="338" t="s">
        <v>275</v>
      </c>
      <c r="C66" s="340">
        <v>20</v>
      </c>
      <c r="D66" s="331"/>
      <c r="E66" s="270"/>
      <c r="F66" s="318"/>
      <c r="G66" s="330"/>
      <c r="H66" s="368"/>
    </row>
    <row r="67" spans="1:8" ht="7.5" customHeight="1">
      <c r="A67" s="356"/>
      <c r="B67" s="339"/>
      <c r="C67" s="346"/>
      <c r="D67" s="331"/>
      <c r="E67" s="270"/>
      <c r="F67" s="318"/>
      <c r="G67" s="330"/>
      <c r="H67" s="369"/>
    </row>
    <row r="68" spans="1:8" ht="11.25" customHeight="1">
      <c r="A68" s="52" t="s">
        <v>177</v>
      </c>
      <c r="B68" s="78" t="s">
        <v>160</v>
      </c>
      <c r="C68" s="340"/>
      <c r="D68" s="331"/>
      <c r="E68" s="270"/>
      <c r="F68" s="318"/>
      <c r="G68" s="330"/>
      <c r="H68" s="331"/>
    </row>
    <row r="69" spans="2:8" ht="8.25" customHeight="1" hidden="1">
      <c r="B69" s="78"/>
      <c r="C69" s="346"/>
      <c r="D69" s="331"/>
      <c r="E69" s="270"/>
      <c r="F69" s="318"/>
      <c r="G69" s="330"/>
      <c r="H69" s="331"/>
    </row>
    <row r="70" spans="1:8" ht="11.25" customHeight="1">
      <c r="A70" s="59" t="s">
        <v>92</v>
      </c>
      <c r="B70" s="78" t="s">
        <v>94</v>
      </c>
      <c r="C70" s="5">
        <f>C71+C73</f>
        <v>125</v>
      </c>
      <c r="D70" s="271"/>
      <c r="E70" s="270"/>
      <c r="F70" s="5"/>
      <c r="G70" s="270">
        <v>0</v>
      </c>
      <c r="H70" s="271">
        <f>D70-C70</f>
        <v>-125</v>
      </c>
    </row>
    <row r="71" spans="1:8" ht="10.5" customHeight="1">
      <c r="A71" s="333" t="s">
        <v>38</v>
      </c>
      <c r="B71" s="338" t="s">
        <v>276</v>
      </c>
      <c r="C71" s="340">
        <v>30</v>
      </c>
      <c r="D71" s="271"/>
      <c r="E71" s="270"/>
      <c r="F71" s="5">
        <v>12.3</v>
      </c>
      <c r="G71" s="330">
        <f>D72/C71*100</f>
        <v>73.33333333333333</v>
      </c>
      <c r="H71" s="331">
        <f>D72-C71</f>
        <v>-8</v>
      </c>
    </row>
    <row r="72" spans="1:8" ht="1.5" customHeight="1" hidden="1">
      <c r="A72" s="334"/>
      <c r="B72" s="339"/>
      <c r="C72" s="346"/>
      <c r="D72" s="271">
        <v>22</v>
      </c>
      <c r="E72" s="270"/>
      <c r="F72" s="5"/>
      <c r="G72" s="330"/>
      <c r="H72" s="331"/>
    </row>
    <row r="73" spans="1:8" ht="11.25" customHeight="1">
      <c r="A73" s="59" t="s">
        <v>39</v>
      </c>
      <c r="B73" s="78" t="s">
        <v>93</v>
      </c>
      <c r="C73" s="5">
        <v>95</v>
      </c>
      <c r="D73" s="271">
        <v>3</v>
      </c>
      <c r="E73" s="270"/>
      <c r="F73" s="5"/>
      <c r="G73" s="270">
        <f>D73/C73*100</f>
        <v>3.1578947368421053</v>
      </c>
      <c r="H73" s="271">
        <f>D73-C73</f>
        <v>-92</v>
      </c>
    </row>
    <row r="74" spans="1:8" ht="11.25" customHeight="1">
      <c r="A74" s="59" t="s">
        <v>40</v>
      </c>
      <c r="B74" s="78" t="s">
        <v>41</v>
      </c>
      <c r="C74" s="5"/>
      <c r="D74" s="271"/>
      <c r="E74" s="270"/>
      <c r="F74" s="5"/>
      <c r="G74" s="270">
        <v>0</v>
      </c>
      <c r="H74" s="271">
        <f>D74-C74</f>
        <v>0</v>
      </c>
    </row>
    <row r="75" spans="1:8" ht="11.25" customHeight="1">
      <c r="A75" s="355" t="s">
        <v>42</v>
      </c>
      <c r="B75" s="338" t="s">
        <v>280</v>
      </c>
      <c r="C75" s="340"/>
      <c r="D75" s="323">
        <v>0.5</v>
      </c>
      <c r="E75" s="270"/>
      <c r="F75" s="340"/>
      <c r="G75" s="330" t="e">
        <f>D75/C75*100</f>
        <v>#DIV/0!</v>
      </c>
      <c r="H75" s="366">
        <f>D75-C75</f>
        <v>0.5</v>
      </c>
    </row>
    <row r="76" spans="1:8" ht="9.75" customHeight="1">
      <c r="A76" s="356"/>
      <c r="B76" s="339"/>
      <c r="C76" s="346"/>
      <c r="D76" s="324"/>
      <c r="E76" s="270"/>
      <c r="F76" s="346"/>
      <c r="G76" s="330"/>
      <c r="H76" s="367"/>
    </row>
    <row r="77" spans="1:8" ht="11.25" customHeight="1">
      <c r="A77" s="355" t="s">
        <v>43</v>
      </c>
      <c r="B77" s="95" t="s">
        <v>44</v>
      </c>
      <c r="C77" s="101"/>
      <c r="D77" s="268"/>
      <c r="E77" s="270"/>
      <c r="F77" s="101"/>
      <c r="G77" s="272"/>
      <c r="H77" s="268"/>
    </row>
    <row r="78" spans="1:8" ht="11.25" customHeight="1">
      <c r="A78" s="356"/>
      <c r="B78" s="126" t="s">
        <v>45</v>
      </c>
      <c r="C78" s="107">
        <f>C79+C80</f>
        <v>0</v>
      </c>
      <c r="D78" s="269">
        <f>D79+D80</f>
        <v>0</v>
      </c>
      <c r="E78" s="271">
        <f>E79+E80</f>
        <v>0</v>
      </c>
      <c r="F78" s="107"/>
      <c r="G78" s="279" t="e">
        <f>D78/C78*100</f>
        <v>#DIV/0!</v>
      </c>
      <c r="H78" s="269">
        <f aca="true" t="shared" si="7" ref="H78:H109">D78-C78</f>
        <v>0</v>
      </c>
    </row>
    <row r="79" spans="1:8" ht="11.25" customHeight="1">
      <c r="A79" s="52" t="s">
        <v>124</v>
      </c>
      <c r="B79" s="77" t="s">
        <v>123</v>
      </c>
      <c r="C79" s="5"/>
      <c r="D79" s="271"/>
      <c r="E79" s="270"/>
      <c r="F79" s="5"/>
      <c r="G79" s="270">
        <v>0</v>
      </c>
      <c r="H79" s="271">
        <f t="shared" si="7"/>
        <v>0</v>
      </c>
    </row>
    <row r="80" spans="1:8" ht="11.25" customHeight="1">
      <c r="A80" s="62" t="s">
        <v>109</v>
      </c>
      <c r="B80" s="168" t="s">
        <v>113</v>
      </c>
      <c r="C80" s="5"/>
      <c r="D80" s="271"/>
      <c r="E80" s="270"/>
      <c r="F80" s="5"/>
      <c r="G80" s="270" t="e">
        <f>D80/C80*100</f>
        <v>#DIV/0!</v>
      </c>
      <c r="H80" s="271">
        <f t="shared" si="7"/>
        <v>0</v>
      </c>
    </row>
    <row r="81" spans="1:8" ht="11.25" customHeight="1">
      <c r="A81" s="62" t="s">
        <v>101</v>
      </c>
      <c r="B81" s="169" t="s">
        <v>125</v>
      </c>
      <c r="C81" s="5">
        <v>30</v>
      </c>
      <c r="D81" s="271"/>
      <c r="E81" s="270"/>
      <c r="F81" s="5"/>
      <c r="G81" s="270">
        <v>0</v>
      </c>
      <c r="H81" s="271">
        <f t="shared" si="7"/>
        <v>-30</v>
      </c>
    </row>
    <row r="82" spans="1:8" ht="11.25" customHeight="1">
      <c r="A82" s="62" t="s">
        <v>132</v>
      </c>
      <c r="B82" s="169" t="s">
        <v>125</v>
      </c>
      <c r="C82" s="5">
        <v>70</v>
      </c>
      <c r="D82" s="271">
        <v>1.02</v>
      </c>
      <c r="E82" s="270"/>
      <c r="F82" s="5">
        <v>4</v>
      </c>
      <c r="G82" s="270">
        <f>D82/C82*100</f>
        <v>1.4571428571428573</v>
      </c>
      <c r="H82" s="271">
        <f t="shared" si="7"/>
        <v>-68.98</v>
      </c>
    </row>
    <row r="83" spans="1:8" ht="11.25" customHeight="1">
      <c r="A83" s="62" t="s">
        <v>46</v>
      </c>
      <c r="B83" s="78" t="s">
        <v>47</v>
      </c>
      <c r="C83" s="5">
        <f>C84</f>
        <v>600</v>
      </c>
      <c r="D83" s="5">
        <f>D84</f>
        <v>10.44838</v>
      </c>
      <c r="E83" s="5" t="e">
        <f>#REF!</f>
        <v>#REF!</v>
      </c>
      <c r="F83" s="5">
        <v>11.9671</v>
      </c>
      <c r="G83" s="270">
        <f>D83/C83*100</f>
        <v>1.7413966666666665</v>
      </c>
      <c r="H83" s="271">
        <f t="shared" si="7"/>
        <v>-589.55162</v>
      </c>
    </row>
    <row r="84" spans="1:8" ht="11.25" customHeight="1" thickBot="1">
      <c r="A84" s="59" t="s">
        <v>48</v>
      </c>
      <c r="B84" s="95" t="s">
        <v>278</v>
      </c>
      <c r="C84" s="101">
        <v>600</v>
      </c>
      <c r="D84" s="268">
        <v>10.44838</v>
      </c>
      <c r="E84" s="272"/>
      <c r="F84" s="101"/>
      <c r="G84" s="272">
        <f>D84/C84*100</f>
        <v>1.7413966666666665</v>
      </c>
      <c r="H84" s="268">
        <f t="shared" si="7"/>
        <v>-589.55162</v>
      </c>
    </row>
    <row r="85" spans="1:8" ht="11.25" customHeight="1" thickBot="1">
      <c r="A85" s="55" t="s">
        <v>50</v>
      </c>
      <c r="B85" s="80" t="s">
        <v>51</v>
      </c>
      <c r="C85" s="184">
        <f>C86+C87+C88</f>
        <v>0</v>
      </c>
      <c r="D85" s="181">
        <f>D86+D87+D88</f>
        <v>120.83589</v>
      </c>
      <c r="E85" s="188">
        <f>E86+E87+E88</f>
        <v>0</v>
      </c>
      <c r="F85" s="184">
        <f>F86+F87+F88</f>
        <v>107.21748</v>
      </c>
      <c r="G85" s="182" t="e">
        <f>D85/C85*100</f>
        <v>#DIV/0!</v>
      </c>
      <c r="H85" s="50">
        <f t="shared" si="7"/>
        <v>120.83589</v>
      </c>
    </row>
    <row r="86" spans="1:8" ht="11.25" customHeight="1">
      <c r="A86" s="52" t="s">
        <v>52</v>
      </c>
      <c r="B86" s="152" t="s">
        <v>53</v>
      </c>
      <c r="C86" s="107"/>
      <c r="D86" s="269">
        <v>68.00699</v>
      </c>
      <c r="E86" s="279"/>
      <c r="F86" s="107">
        <v>54.3886</v>
      </c>
      <c r="G86" s="279">
        <v>0</v>
      </c>
      <c r="H86" s="269">
        <f t="shared" si="7"/>
        <v>68.00699</v>
      </c>
    </row>
    <row r="87" spans="1:8" ht="11.25" customHeight="1" hidden="1">
      <c r="A87" s="59" t="s">
        <v>157</v>
      </c>
      <c r="B87" s="78" t="s">
        <v>53</v>
      </c>
      <c r="C87" s="5"/>
      <c r="D87" s="271"/>
      <c r="E87" s="270"/>
      <c r="F87" s="5"/>
      <c r="G87" s="270" t="e">
        <f aca="true" t="shared" si="8" ref="G87:G94">D87/C87*100</f>
        <v>#DIV/0!</v>
      </c>
      <c r="H87" s="271">
        <f t="shared" si="7"/>
        <v>0</v>
      </c>
    </row>
    <row r="88" spans="1:8" ht="11.25" customHeight="1" thickBot="1">
      <c r="A88" s="59" t="s">
        <v>54</v>
      </c>
      <c r="B88" s="95" t="s">
        <v>51</v>
      </c>
      <c r="C88" s="101"/>
      <c r="D88" s="268">
        <v>52.8289</v>
      </c>
      <c r="E88" s="272"/>
      <c r="F88" s="101">
        <v>52.82888</v>
      </c>
      <c r="G88" s="272" t="e">
        <f t="shared" si="8"/>
        <v>#DIV/0!</v>
      </c>
      <c r="H88" s="268">
        <f t="shared" si="7"/>
        <v>52.8289</v>
      </c>
    </row>
    <row r="89" spans="1:8" ht="11.25" customHeight="1" thickBot="1">
      <c r="A89" s="69" t="s">
        <v>57</v>
      </c>
      <c r="B89" s="191" t="s">
        <v>58</v>
      </c>
      <c r="C89" s="193">
        <f>C90+C166+C164+C163</f>
        <v>353008.577</v>
      </c>
      <c r="D89" s="192">
        <f>D90+D166+D164+D163</f>
        <v>27917.7266</v>
      </c>
      <c r="E89" s="192" t="e">
        <f>E90+E166+E164+E163+E165</f>
        <v>#REF!</v>
      </c>
      <c r="F89" s="193">
        <f>F90+F166+F164+F163+F165</f>
        <v>24519.53933</v>
      </c>
      <c r="G89" s="194">
        <f t="shared" si="8"/>
        <v>7.908512262578822</v>
      </c>
      <c r="H89" s="195">
        <f t="shared" si="7"/>
        <v>-325090.8504</v>
      </c>
    </row>
    <row r="90" spans="1:8" ht="11.25" customHeight="1" thickBot="1">
      <c r="A90" s="70" t="s">
        <v>97</v>
      </c>
      <c r="B90" s="196" t="s">
        <v>98</v>
      </c>
      <c r="C90" s="172">
        <f>C91+C94+C115+C145</f>
        <v>353008.577</v>
      </c>
      <c r="D90" s="88">
        <f>D91+D94+D115+D145</f>
        <v>27917.7266</v>
      </c>
      <c r="E90" s="88" t="e">
        <f>E91+E94+E115+E145</f>
        <v>#REF!</v>
      </c>
      <c r="F90" s="172">
        <f>F91+F94+F115+F145</f>
        <v>24519.54061</v>
      </c>
      <c r="G90" s="87">
        <f t="shared" si="8"/>
        <v>7.908512262578822</v>
      </c>
      <c r="H90" s="197">
        <f t="shared" si="7"/>
        <v>-325090.8504</v>
      </c>
    </row>
    <row r="91" spans="1:8" ht="11.25" customHeight="1" thickBot="1">
      <c r="A91" s="69" t="s">
        <v>283</v>
      </c>
      <c r="B91" s="198" t="s">
        <v>59</v>
      </c>
      <c r="C91" s="199">
        <f>C92+C93</f>
        <v>141422.6</v>
      </c>
      <c r="D91" s="122">
        <f>D92+D93</f>
        <v>15166</v>
      </c>
      <c r="E91" s="200">
        <f>E92+E93</f>
        <v>0</v>
      </c>
      <c r="F91" s="199">
        <f>SUM(F92+F93)</f>
        <v>11208</v>
      </c>
      <c r="G91" s="201">
        <f t="shared" si="8"/>
        <v>10.723887129779824</v>
      </c>
      <c r="H91" s="202">
        <f t="shared" si="7"/>
        <v>-126256.6</v>
      </c>
    </row>
    <row r="92" spans="1:8" ht="11.25" customHeight="1">
      <c r="A92" s="60" t="s">
        <v>284</v>
      </c>
      <c r="B92" s="152" t="s">
        <v>60</v>
      </c>
      <c r="C92" s="190">
        <v>140004</v>
      </c>
      <c r="D92" s="269">
        <v>15166</v>
      </c>
      <c r="E92" s="165"/>
      <c r="F92" s="107">
        <v>11208</v>
      </c>
      <c r="G92" s="279">
        <f t="shared" si="8"/>
        <v>10.832547641495957</v>
      </c>
      <c r="H92" s="269">
        <f t="shared" si="7"/>
        <v>-124838</v>
      </c>
    </row>
    <row r="93" spans="1:8" ht="11.25" customHeight="1" thickBot="1">
      <c r="A93" s="276" t="s">
        <v>285</v>
      </c>
      <c r="B93" s="147" t="s">
        <v>89</v>
      </c>
      <c r="C93" s="204">
        <v>1418.6</v>
      </c>
      <c r="D93" s="268"/>
      <c r="E93" s="97"/>
      <c r="F93" s="101"/>
      <c r="G93" s="272">
        <f t="shared" si="8"/>
        <v>0</v>
      </c>
      <c r="H93" s="268">
        <f t="shared" si="7"/>
        <v>-1418.6</v>
      </c>
    </row>
    <row r="94" spans="1:9" ht="11.25" customHeight="1" thickBot="1">
      <c r="A94" s="69" t="s">
        <v>286</v>
      </c>
      <c r="B94" s="266" t="s">
        <v>62</v>
      </c>
      <c r="C94" s="100">
        <f>C97+C100+C106+C96+C103+C102+C105+C104</f>
        <v>11132.5</v>
      </c>
      <c r="D94" s="33">
        <f>D97+D100+D106+D95+D96+D98+D99+D101+D102+D104+D103+D105</f>
        <v>193.7</v>
      </c>
      <c r="E94" s="33">
        <f>E97+E100+E106</f>
        <v>0</v>
      </c>
      <c r="F94" s="100">
        <f>F97+F100+F106+F95+F96+F98+F99+F101+F102</f>
        <v>502.22</v>
      </c>
      <c r="G94" s="182">
        <f t="shared" si="8"/>
        <v>1.7399505951044238</v>
      </c>
      <c r="H94" s="50">
        <f t="shared" si="7"/>
        <v>-10938.8</v>
      </c>
      <c r="I94" s="38"/>
    </row>
    <row r="95" spans="1:9" ht="11.25" customHeight="1">
      <c r="A95" s="60" t="s">
        <v>287</v>
      </c>
      <c r="B95" s="152" t="s">
        <v>184</v>
      </c>
      <c r="C95" s="190"/>
      <c r="D95" s="269"/>
      <c r="E95" s="205"/>
      <c r="F95" s="107"/>
      <c r="G95" s="279">
        <v>0</v>
      </c>
      <c r="H95" s="269">
        <f t="shared" si="7"/>
        <v>0</v>
      </c>
      <c r="I95" s="38"/>
    </row>
    <row r="96" spans="1:9" ht="11.25" customHeight="1">
      <c r="A96" s="60" t="s">
        <v>287</v>
      </c>
      <c r="B96" s="78" t="s">
        <v>63</v>
      </c>
      <c r="C96" s="111"/>
      <c r="D96" s="271"/>
      <c r="E96" s="174"/>
      <c r="F96" s="5"/>
      <c r="G96" s="270">
        <v>0</v>
      </c>
      <c r="H96" s="271">
        <f t="shared" si="7"/>
        <v>0</v>
      </c>
      <c r="I96" s="38"/>
    </row>
    <row r="97" spans="1:9" s="38" customFormat="1" ht="11.25" customHeight="1">
      <c r="A97" s="60" t="s">
        <v>288</v>
      </c>
      <c r="B97" s="78" t="s">
        <v>64</v>
      </c>
      <c r="C97" s="111"/>
      <c r="D97" s="271"/>
      <c r="E97" s="17"/>
      <c r="F97" s="5"/>
      <c r="G97" s="270">
        <v>0</v>
      </c>
      <c r="H97" s="271">
        <f t="shared" si="7"/>
        <v>0</v>
      </c>
      <c r="I97" s="39"/>
    </row>
    <row r="98" spans="1:9" s="38" customFormat="1" ht="11.25" customHeight="1">
      <c r="A98" s="59" t="s">
        <v>289</v>
      </c>
      <c r="B98" s="78" t="s">
        <v>194</v>
      </c>
      <c r="C98" s="111"/>
      <c r="D98" s="271"/>
      <c r="E98" s="17"/>
      <c r="F98" s="5"/>
      <c r="G98" s="270">
        <v>0</v>
      </c>
      <c r="H98" s="271">
        <f t="shared" si="7"/>
        <v>0</v>
      </c>
      <c r="I98" s="39"/>
    </row>
    <row r="99" spans="1:9" s="38" customFormat="1" ht="11.25" customHeight="1">
      <c r="A99" s="59" t="s">
        <v>290</v>
      </c>
      <c r="B99" s="78" t="s">
        <v>223</v>
      </c>
      <c r="C99" s="111"/>
      <c r="D99" s="271"/>
      <c r="E99" s="17"/>
      <c r="F99" s="5"/>
      <c r="G99" s="270">
        <v>0</v>
      </c>
      <c r="H99" s="271">
        <f t="shared" si="7"/>
        <v>0</v>
      </c>
      <c r="I99" s="39"/>
    </row>
    <row r="100" spans="1:9" s="38" customFormat="1" ht="11.25" customHeight="1">
      <c r="A100" s="59" t="s">
        <v>291</v>
      </c>
      <c r="B100" s="78" t="s">
        <v>66</v>
      </c>
      <c r="C100" s="111"/>
      <c r="D100" s="271">
        <v>0</v>
      </c>
      <c r="E100" s="17"/>
      <c r="F100" s="5"/>
      <c r="G100" s="270" t="e">
        <f>D100/C100*100</f>
        <v>#DIV/0!</v>
      </c>
      <c r="H100" s="271">
        <f t="shared" si="7"/>
        <v>0</v>
      </c>
      <c r="I100" s="39"/>
    </row>
    <row r="101" spans="1:9" s="38" customFormat="1" ht="11.25" customHeight="1">
      <c r="A101" s="59" t="s">
        <v>292</v>
      </c>
      <c r="B101" s="78" t="s">
        <v>225</v>
      </c>
      <c r="C101" s="111"/>
      <c r="D101" s="271">
        <v>0</v>
      </c>
      <c r="E101" s="17"/>
      <c r="F101" s="5"/>
      <c r="G101" s="270">
        <v>0</v>
      </c>
      <c r="H101" s="271">
        <f t="shared" si="7"/>
        <v>0</v>
      </c>
      <c r="I101" s="39"/>
    </row>
    <row r="102" spans="1:9" s="38" customFormat="1" ht="11.25" customHeight="1">
      <c r="A102" s="59" t="s">
        <v>293</v>
      </c>
      <c r="B102" s="78" t="s">
        <v>230</v>
      </c>
      <c r="C102" s="111"/>
      <c r="D102" s="271">
        <v>0</v>
      </c>
      <c r="E102" s="17"/>
      <c r="F102" s="5"/>
      <c r="G102" s="270" t="e">
        <f aca="true" t="shared" si="9" ref="G102:G109">D102/C102*100</f>
        <v>#DIV/0!</v>
      </c>
      <c r="H102" s="271">
        <f t="shared" si="7"/>
        <v>0</v>
      </c>
      <c r="I102" s="39"/>
    </row>
    <row r="103" spans="1:9" s="38" customFormat="1" ht="11.25" customHeight="1">
      <c r="A103" s="62" t="s">
        <v>294</v>
      </c>
      <c r="B103" s="78" t="s">
        <v>242</v>
      </c>
      <c r="C103" s="111"/>
      <c r="D103" s="271">
        <v>0</v>
      </c>
      <c r="E103" s="17"/>
      <c r="F103" s="105"/>
      <c r="G103" s="270" t="e">
        <f t="shared" si="9"/>
        <v>#DIV/0!</v>
      </c>
      <c r="H103" s="271">
        <f t="shared" si="7"/>
        <v>0</v>
      </c>
      <c r="I103" s="39"/>
    </row>
    <row r="104" spans="1:9" s="38" customFormat="1" ht="11.25" customHeight="1">
      <c r="A104" s="62" t="s">
        <v>295</v>
      </c>
      <c r="B104" s="78" t="s">
        <v>256</v>
      </c>
      <c r="C104" s="111">
        <v>2508.4</v>
      </c>
      <c r="D104" s="271"/>
      <c r="E104" s="17"/>
      <c r="F104" s="105"/>
      <c r="G104" s="270">
        <f t="shared" si="9"/>
        <v>0</v>
      </c>
      <c r="H104" s="271">
        <f t="shared" si="7"/>
        <v>-2508.4</v>
      </c>
      <c r="I104" s="39"/>
    </row>
    <row r="105" spans="1:9" s="38" customFormat="1" ht="24" customHeight="1" thickBot="1">
      <c r="A105" s="253" t="s">
        <v>296</v>
      </c>
      <c r="B105" s="147" t="s">
        <v>246</v>
      </c>
      <c r="C105" s="112"/>
      <c r="D105" s="268">
        <v>0</v>
      </c>
      <c r="E105" s="97"/>
      <c r="F105" s="106"/>
      <c r="G105" s="272" t="e">
        <f t="shared" si="9"/>
        <v>#DIV/0!</v>
      </c>
      <c r="H105" s="268">
        <f t="shared" si="7"/>
        <v>0</v>
      </c>
      <c r="I105" s="39"/>
    </row>
    <row r="106" spans="1:8" ht="11.25" customHeight="1" thickBot="1">
      <c r="A106" s="69" t="s">
        <v>297</v>
      </c>
      <c r="B106" s="149" t="s">
        <v>65</v>
      </c>
      <c r="C106" s="100">
        <f>C107+C108+C109+C111+C110</f>
        <v>8624.1</v>
      </c>
      <c r="D106" s="33">
        <f>D107+D108+D109+D111</f>
        <v>193.7</v>
      </c>
      <c r="E106" s="33">
        <f>E107+E108+E109+E111</f>
        <v>0</v>
      </c>
      <c r="F106" s="100">
        <f>F107+F108+F109+F111+F112+F114+F113</f>
        <v>502.22</v>
      </c>
      <c r="G106" s="182">
        <f t="shared" si="9"/>
        <v>2.2460314699504873</v>
      </c>
      <c r="H106" s="50">
        <f t="shared" si="7"/>
        <v>-8430.4</v>
      </c>
    </row>
    <row r="107" spans="1:8" ht="11.25" customHeight="1">
      <c r="A107" s="52" t="s">
        <v>297</v>
      </c>
      <c r="B107" s="152" t="s">
        <v>258</v>
      </c>
      <c r="C107" s="190">
        <v>959.3</v>
      </c>
      <c r="D107" s="269"/>
      <c r="E107" s="279"/>
      <c r="F107" s="107"/>
      <c r="G107" s="279">
        <f t="shared" si="9"/>
        <v>0</v>
      </c>
      <c r="H107" s="269">
        <f t="shared" si="7"/>
        <v>-959.3</v>
      </c>
    </row>
    <row r="108" spans="1:8" ht="24.75" customHeight="1">
      <c r="A108" s="253" t="s">
        <v>297</v>
      </c>
      <c r="B108" s="77" t="s">
        <v>167</v>
      </c>
      <c r="C108" s="5">
        <v>2182.3</v>
      </c>
      <c r="D108" s="271">
        <v>193.7</v>
      </c>
      <c r="E108" s="71"/>
      <c r="F108" s="5">
        <v>192</v>
      </c>
      <c r="G108" s="270">
        <f t="shared" si="9"/>
        <v>8.875956559593089</v>
      </c>
      <c r="H108" s="271">
        <f t="shared" si="7"/>
        <v>-1988.6000000000001</v>
      </c>
    </row>
    <row r="109" spans="1:8" ht="11.25" customHeight="1">
      <c r="A109" s="59" t="s">
        <v>297</v>
      </c>
      <c r="B109" s="77" t="s">
        <v>202</v>
      </c>
      <c r="C109" s="5">
        <v>1322.5</v>
      </c>
      <c r="D109" s="271"/>
      <c r="E109" s="71"/>
      <c r="F109" s="5"/>
      <c r="G109" s="270">
        <f t="shared" si="9"/>
        <v>0</v>
      </c>
      <c r="H109" s="271">
        <f t="shared" si="7"/>
        <v>-1322.5</v>
      </c>
    </row>
    <row r="110" spans="1:8" ht="26.25" customHeight="1">
      <c r="A110" s="284" t="s">
        <v>297</v>
      </c>
      <c r="B110" s="77" t="s">
        <v>329</v>
      </c>
      <c r="C110" s="5">
        <v>4160</v>
      </c>
      <c r="D110" s="281"/>
      <c r="E110" s="71"/>
      <c r="F110" s="5"/>
      <c r="G110" s="280"/>
      <c r="H110" s="281"/>
    </row>
    <row r="111" spans="1:8" ht="13.5" customHeight="1">
      <c r="A111" s="59" t="s">
        <v>297</v>
      </c>
      <c r="B111" s="77" t="s">
        <v>233</v>
      </c>
      <c r="C111" s="5"/>
      <c r="D111" s="271"/>
      <c r="E111" s="71"/>
      <c r="F111" s="5">
        <v>310.22</v>
      </c>
      <c r="G111" s="270" t="e">
        <f>D111/C111*100</f>
        <v>#DIV/0!</v>
      </c>
      <c r="H111" s="271">
        <f aca="true" t="shared" si="10" ref="H111:H142">D111-C111</f>
        <v>0</v>
      </c>
    </row>
    <row r="112" spans="1:8" ht="25.5" customHeight="1">
      <c r="A112" s="253" t="s">
        <v>297</v>
      </c>
      <c r="B112" s="148" t="s">
        <v>153</v>
      </c>
      <c r="C112" s="5"/>
      <c r="D112" s="271"/>
      <c r="E112" s="71"/>
      <c r="F112" s="5"/>
      <c r="G112" s="270">
        <v>0</v>
      </c>
      <c r="H112" s="271">
        <f t="shared" si="10"/>
        <v>0</v>
      </c>
    </row>
    <row r="113" spans="1:8" ht="24" customHeight="1">
      <c r="A113" s="255" t="s">
        <v>298</v>
      </c>
      <c r="B113" s="170" t="s">
        <v>231</v>
      </c>
      <c r="C113" s="5"/>
      <c r="D113" s="271"/>
      <c r="E113" s="71"/>
      <c r="F113" s="5"/>
      <c r="G113" s="270">
        <v>0</v>
      </c>
      <c r="H113" s="271">
        <f t="shared" si="10"/>
        <v>0</v>
      </c>
    </row>
    <row r="114" spans="1:8" ht="14.25" customHeight="1" thickBot="1">
      <c r="A114" s="59" t="s">
        <v>298</v>
      </c>
      <c r="B114" s="206" t="s">
        <v>176</v>
      </c>
      <c r="C114" s="101"/>
      <c r="D114" s="268"/>
      <c r="E114" s="85"/>
      <c r="F114" s="101"/>
      <c r="G114" s="272">
        <v>0</v>
      </c>
      <c r="H114" s="268">
        <f t="shared" si="10"/>
        <v>0</v>
      </c>
    </row>
    <row r="115" spans="1:8" ht="11.25" customHeight="1" thickBot="1">
      <c r="A115" s="69" t="s">
        <v>299</v>
      </c>
      <c r="B115" s="210" t="s">
        <v>67</v>
      </c>
      <c r="C115" s="193">
        <f>C116+C133+C135+C136+C137+C138+C139+C140+C143+C134+C141</f>
        <v>175075.29999999996</v>
      </c>
      <c r="D115" s="192">
        <f>D116+D133+D135+D136+D137+D138+D139+D140+D143+D134+D141</f>
        <v>11982.9532</v>
      </c>
      <c r="E115" s="192" t="e">
        <f>E116+E133+E135+E136+E137+E138+E139+E140+E143+E134+#REF!</f>
        <v>#REF!</v>
      </c>
      <c r="F115" s="193">
        <f>F116+F133+F135+F136+F137+F138+F139+F140+F143+F134+F142+F141</f>
        <v>11518.75161</v>
      </c>
      <c r="G115" s="194">
        <f>D115/C115*100</f>
        <v>6.844456756607016</v>
      </c>
      <c r="H115" s="195">
        <f t="shared" si="10"/>
        <v>-163092.34679999997</v>
      </c>
    </row>
    <row r="116" spans="1:8" ht="11.25" customHeight="1" thickBot="1">
      <c r="A116" s="69" t="s">
        <v>300</v>
      </c>
      <c r="B116" s="211" t="s">
        <v>208</v>
      </c>
      <c r="C116" s="199">
        <f>C119+C120+C125+C128+C127+C118+C117+C126+C121+C129+C130+C123+C124+C131+C132</f>
        <v>132062.79999999996</v>
      </c>
      <c r="D116" s="122">
        <f>D119+D120+D125+D128+D127+D118+D117+D126+D121+D129+D130+D123+D124+D131+D132</f>
        <v>10253.47</v>
      </c>
      <c r="E116" s="122">
        <f>E119+E120+E125+E128+E127+E118+E117+E126+E121+E129+E130+E123+E124+E131</f>
        <v>0</v>
      </c>
      <c r="F116" s="199">
        <f>F119+F120+F125+F128+F127+F118+F117+F126+F121+F129+F130+F123+F124+F131+F132</f>
        <v>10217.5348</v>
      </c>
      <c r="G116" s="201">
        <f>D116/C116*100</f>
        <v>7.764086480068576</v>
      </c>
      <c r="H116" s="202">
        <f t="shared" si="10"/>
        <v>-121809.32999999996</v>
      </c>
    </row>
    <row r="117" spans="1:8" ht="25.5" customHeight="1">
      <c r="A117" s="254" t="s">
        <v>301</v>
      </c>
      <c r="B117" s="150" t="s">
        <v>87</v>
      </c>
      <c r="C117" s="208">
        <v>1442</v>
      </c>
      <c r="D117" s="269"/>
      <c r="E117" s="209"/>
      <c r="F117" s="107"/>
      <c r="G117" s="279">
        <f>D117/C117*100</f>
        <v>0</v>
      </c>
      <c r="H117" s="269">
        <f t="shared" si="10"/>
        <v>-1442</v>
      </c>
    </row>
    <row r="118" spans="1:8" ht="11.25" customHeight="1">
      <c r="A118" s="60" t="s">
        <v>301</v>
      </c>
      <c r="B118" s="77" t="s">
        <v>91</v>
      </c>
      <c r="C118" s="173">
        <v>18.2</v>
      </c>
      <c r="D118" s="271"/>
      <c r="E118" s="71"/>
      <c r="F118" s="5"/>
      <c r="G118" s="270">
        <f>D118/C118*100</f>
        <v>0</v>
      </c>
      <c r="H118" s="271">
        <f t="shared" si="10"/>
        <v>-18.2</v>
      </c>
    </row>
    <row r="119" spans="1:8" ht="11.25" customHeight="1">
      <c r="A119" s="60" t="s">
        <v>301</v>
      </c>
      <c r="B119" s="77" t="s">
        <v>143</v>
      </c>
      <c r="C119" s="173"/>
      <c r="D119" s="271"/>
      <c r="E119" s="270"/>
      <c r="F119" s="5"/>
      <c r="G119" s="270">
        <v>0</v>
      </c>
      <c r="H119" s="271">
        <f t="shared" si="10"/>
        <v>0</v>
      </c>
    </row>
    <row r="120" spans="1:8" ht="11.25" customHeight="1">
      <c r="A120" s="60" t="s">
        <v>301</v>
      </c>
      <c r="B120" s="78" t="s">
        <v>142</v>
      </c>
      <c r="C120" s="111">
        <v>95816.9</v>
      </c>
      <c r="D120" s="271">
        <v>7977</v>
      </c>
      <c r="E120" s="17"/>
      <c r="F120" s="5">
        <v>7473</v>
      </c>
      <c r="G120" s="270">
        <f>D120/C120*100</f>
        <v>8.325253686980064</v>
      </c>
      <c r="H120" s="271">
        <f t="shared" si="10"/>
        <v>-87839.9</v>
      </c>
    </row>
    <row r="121" spans="1:8" ht="11.25" customHeight="1">
      <c r="A121" s="60" t="s">
        <v>301</v>
      </c>
      <c r="B121" s="78" t="s">
        <v>122</v>
      </c>
      <c r="C121" s="111">
        <v>15571.9</v>
      </c>
      <c r="D121" s="271">
        <v>1296</v>
      </c>
      <c r="E121" s="17"/>
      <c r="F121" s="5">
        <v>1283</v>
      </c>
      <c r="G121" s="270">
        <f>D121/C121*100</f>
        <v>8.322683808655334</v>
      </c>
      <c r="H121" s="271">
        <f t="shared" si="10"/>
        <v>-14275.9</v>
      </c>
    </row>
    <row r="122" spans="2:8" ht="1.5" customHeight="1" hidden="1">
      <c r="B122" s="62"/>
      <c r="C122" s="175"/>
      <c r="D122" s="271"/>
      <c r="E122" s="17"/>
      <c r="F122" s="175"/>
      <c r="G122" s="270" t="e">
        <f>D122/C122*100</f>
        <v>#DIV/0!</v>
      </c>
      <c r="H122" s="271">
        <f t="shared" si="10"/>
        <v>0</v>
      </c>
    </row>
    <row r="123" spans="1:8" ht="12" customHeight="1">
      <c r="A123" s="60" t="s">
        <v>301</v>
      </c>
      <c r="B123" s="78" t="s">
        <v>191</v>
      </c>
      <c r="C123" s="111">
        <v>543.2</v>
      </c>
      <c r="D123" s="271"/>
      <c r="E123" s="17"/>
      <c r="F123" s="5"/>
      <c r="G123" s="270">
        <f>D123/C123*100</f>
        <v>0</v>
      </c>
      <c r="H123" s="271">
        <f t="shared" si="10"/>
        <v>-543.2</v>
      </c>
    </row>
    <row r="124" spans="1:8" ht="9.75" customHeight="1">
      <c r="A124" s="60" t="s">
        <v>301</v>
      </c>
      <c r="B124" s="77" t="s">
        <v>192</v>
      </c>
      <c r="C124" s="111">
        <v>150.5</v>
      </c>
      <c r="D124" s="271"/>
      <c r="E124" s="17"/>
      <c r="F124" s="5"/>
      <c r="G124" s="270">
        <f>D124/C124*100</f>
        <v>0</v>
      </c>
      <c r="H124" s="271">
        <f t="shared" si="10"/>
        <v>-150.5</v>
      </c>
    </row>
    <row r="125" spans="1:8" ht="11.25" customHeight="1">
      <c r="A125" s="60" t="s">
        <v>301</v>
      </c>
      <c r="B125" s="78" t="s">
        <v>69</v>
      </c>
      <c r="C125" s="111"/>
      <c r="D125" s="271"/>
      <c r="E125" s="17"/>
      <c r="F125" s="105"/>
      <c r="G125" s="270">
        <v>0</v>
      </c>
      <c r="H125" s="271">
        <f t="shared" si="10"/>
        <v>0</v>
      </c>
    </row>
    <row r="126" spans="1:8" ht="11.25" customHeight="1">
      <c r="A126" s="60" t="s">
        <v>301</v>
      </c>
      <c r="B126" s="78" t="s">
        <v>108</v>
      </c>
      <c r="C126" s="111"/>
      <c r="D126" s="271"/>
      <c r="E126" s="17"/>
      <c r="F126" s="105"/>
      <c r="G126" s="270">
        <v>0</v>
      </c>
      <c r="H126" s="271">
        <f t="shared" si="10"/>
        <v>0</v>
      </c>
    </row>
    <row r="127" spans="1:8" ht="11.25" customHeight="1">
      <c r="A127" s="60" t="s">
        <v>301</v>
      </c>
      <c r="B127" s="78" t="s">
        <v>70</v>
      </c>
      <c r="C127" s="111"/>
      <c r="D127" s="271"/>
      <c r="E127" s="17"/>
      <c r="F127" s="5"/>
      <c r="G127" s="270" t="e">
        <f>D127/C127*100</f>
        <v>#DIV/0!</v>
      </c>
      <c r="H127" s="271">
        <f t="shared" si="10"/>
        <v>0</v>
      </c>
    </row>
    <row r="128" spans="1:8" ht="11.25" customHeight="1">
      <c r="A128" s="60" t="s">
        <v>301</v>
      </c>
      <c r="B128" s="78" t="s">
        <v>141</v>
      </c>
      <c r="C128" s="111"/>
      <c r="D128" s="271"/>
      <c r="E128" s="17"/>
      <c r="F128" s="105"/>
      <c r="G128" s="270">
        <v>0</v>
      </c>
      <c r="H128" s="271">
        <f t="shared" si="10"/>
        <v>0</v>
      </c>
    </row>
    <row r="129" spans="1:8" ht="27" customHeight="1">
      <c r="A129" s="254" t="s">
        <v>301</v>
      </c>
      <c r="B129" s="77" t="s">
        <v>168</v>
      </c>
      <c r="C129" s="111"/>
      <c r="D129" s="271"/>
      <c r="E129" s="17"/>
      <c r="F129" s="105"/>
      <c r="G129" s="270">
        <v>0</v>
      </c>
      <c r="H129" s="271">
        <f t="shared" si="10"/>
        <v>0</v>
      </c>
    </row>
    <row r="130" spans="1:8" ht="36.75" customHeight="1">
      <c r="A130" s="254" t="s">
        <v>301</v>
      </c>
      <c r="B130" s="77" t="s">
        <v>331</v>
      </c>
      <c r="C130" s="111">
        <v>2601.4</v>
      </c>
      <c r="D130" s="271"/>
      <c r="E130" s="270"/>
      <c r="F130" s="105"/>
      <c r="G130" s="270">
        <v>0</v>
      </c>
      <c r="H130" s="271">
        <f t="shared" si="10"/>
        <v>-2601.4</v>
      </c>
    </row>
    <row r="131" spans="1:8" ht="13.5" customHeight="1">
      <c r="A131" s="60" t="s">
        <v>301</v>
      </c>
      <c r="B131" s="78" t="s">
        <v>169</v>
      </c>
      <c r="C131" s="111">
        <v>12629.4</v>
      </c>
      <c r="D131" s="271">
        <v>980.47</v>
      </c>
      <c r="E131" s="270"/>
      <c r="F131" s="5">
        <v>1022.015</v>
      </c>
      <c r="G131" s="270">
        <f aca="true" t="shared" si="11" ref="G131:G136">D131/C131*100</f>
        <v>7.76339335201989</v>
      </c>
      <c r="H131" s="271">
        <f t="shared" si="10"/>
        <v>-11648.93</v>
      </c>
    </row>
    <row r="132" spans="1:8" ht="38.25" customHeight="1">
      <c r="A132" s="255" t="s">
        <v>301</v>
      </c>
      <c r="B132" s="77" t="s">
        <v>332</v>
      </c>
      <c r="C132" s="9">
        <v>3289.3</v>
      </c>
      <c r="D132" s="271"/>
      <c r="E132" s="270"/>
      <c r="F132" s="5">
        <v>439.5198</v>
      </c>
      <c r="G132" s="270">
        <f t="shared" si="11"/>
        <v>0</v>
      </c>
      <c r="H132" s="271">
        <f t="shared" si="10"/>
        <v>-3289.3</v>
      </c>
    </row>
    <row r="133" spans="1:8" ht="12.75" customHeight="1">
      <c r="A133" s="62" t="s">
        <v>302</v>
      </c>
      <c r="B133" s="77" t="s">
        <v>173</v>
      </c>
      <c r="C133" s="111">
        <v>1453.2</v>
      </c>
      <c r="D133" s="271"/>
      <c r="E133" s="270"/>
      <c r="F133" s="5"/>
      <c r="G133" s="270">
        <f t="shared" si="11"/>
        <v>0</v>
      </c>
      <c r="H133" s="271">
        <f t="shared" si="10"/>
        <v>-1453.2</v>
      </c>
    </row>
    <row r="134" spans="1:8" ht="24" customHeight="1">
      <c r="A134" s="255" t="s">
        <v>303</v>
      </c>
      <c r="B134" s="77" t="s">
        <v>330</v>
      </c>
      <c r="C134" s="9">
        <v>1252.8</v>
      </c>
      <c r="D134" s="271"/>
      <c r="E134" s="270"/>
      <c r="F134" s="5"/>
      <c r="G134" s="270">
        <f t="shared" si="11"/>
        <v>0</v>
      </c>
      <c r="H134" s="271">
        <f t="shared" si="10"/>
        <v>-1252.8</v>
      </c>
    </row>
    <row r="135" spans="1:9" ht="11.25" customHeight="1">
      <c r="A135" s="62" t="s">
        <v>304</v>
      </c>
      <c r="B135" s="78" t="s">
        <v>186</v>
      </c>
      <c r="C135" s="111">
        <v>1528.9</v>
      </c>
      <c r="D135" s="271"/>
      <c r="E135" s="17"/>
      <c r="F135" s="5"/>
      <c r="G135" s="270">
        <f t="shared" si="11"/>
        <v>0</v>
      </c>
      <c r="H135" s="271">
        <f t="shared" si="10"/>
        <v>-1528.9</v>
      </c>
      <c r="I135" s="38"/>
    </row>
    <row r="136" spans="1:9" ht="24" customHeight="1">
      <c r="A136" s="255" t="s">
        <v>305</v>
      </c>
      <c r="B136" s="77" t="s">
        <v>187</v>
      </c>
      <c r="C136" s="173">
        <v>442.2</v>
      </c>
      <c r="D136" s="271"/>
      <c r="E136" s="17"/>
      <c r="F136" s="5"/>
      <c r="G136" s="270">
        <f t="shared" si="11"/>
        <v>0</v>
      </c>
      <c r="H136" s="271">
        <f t="shared" si="10"/>
        <v>-442.2</v>
      </c>
      <c r="I136" s="38"/>
    </row>
    <row r="137" spans="1:9" ht="23.25" customHeight="1">
      <c r="A137" s="255" t="s">
        <v>306</v>
      </c>
      <c r="B137" s="79" t="s">
        <v>213</v>
      </c>
      <c r="C137" s="173"/>
      <c r="D137" s="271"/>
      <c r="E137" s="17"/>
      <c r="F137" s="5"/>
      <c r="G137" s="270">
        <v>0</v>
      </c>
      <c r="H137" s="271">
        <f t="shared" si="10"/>
        <v>0</v>
      </c>
      <c r="I137" s="38"/>
    </row>
    <row r="138" spans="1:9" ht="24.75" customHeight="1">
      <c r="A138" s="255" t="s">
        <v>307</v>
      </c>
      <c r="B138" s="262" t="s">
        <v>216</v>
      </c>
      <c r="C138" s="173"/>
      <c r="D138" s="271"/>
      <c r="E138" s="17"/>
      <c r="F138" s="5"/>
      <c r="G138" s="270">
        <v>0</v>
      </c>
      <c r="H138" s="271">
        <f t="shared" si="10"/>
        <v>0</v>
      </c>
      <c r="I138" s="38"/>
    </row>
    <row r="139" spans="1:8" ht="14.25" customHeight="1">
      <c r="A139" s="62" t="s">
        <v>308</v>
      </c>
      <c r="B139" s="77" t="s">
        <v>185</v>
      </c>
      <c r="C139" s="173">
        <v>814.6</v>
      </c>
      <c r="D139" s="271">
        <v>67.883</v>
      </c>
      <c r="E139" s="17"/>
      <c r="F139" s="5">
        <v>51.16014</v>
      </c>
      <c r="G139" s="270">
        <f>D139/C139*100</f>
        <v>8.333292413454457</v>
      </c>
      <c r="H139" s="271">
        <f t="shared" si="10"/>
        <v>-746.717</v>
      </c>
    </row>
    <row r="140" spans="1:8" ht="11.25" customHeight="1">
      <c r="A140" s="62" t="s">
        <v>309</v>
      </c>
      <c r="B140" s="78" t="s">
        <v>182</v>
      </c>
      <c r="C140" s="111">
        <v>1233.8</v>
      </c>
      <c r="D140" s="271">
        <v>79.6002</v>
      </c>
      <c r="E140" s="17"/>
      <c r="F140" s="5">
        <v>82.05667</v>
      </c>
      <c r="G140" s="270">
        <f>D140/C140*100</f>
        <v>6.451629113308479</v>
      </c>
      <c r="H140" s="271">
        <f t="shared" si="10"/>
        <v>-1154.1997999999999</v>
      </c>
    </row>
    <row r="141" spans="1:8" ht="24.75" customHeight="1">
      <c r="A141" s="255" t="s">
        <v>310</v>
      </c>
      <c r="B141" s="77" t="s">
        <v>190</v>
      </c>
      <c r="C141" s="173"/>
      <c r="D141" s="271"/>
      <c r="E141" s="17"/>
      <c r="F141" s="5"/>
      <c r="G141" s="270" t="e">
        <f>D141/C141*100</f>
        <v>#DIV/0!</v>
      </c>
      <c r="H141" s="271">
        <f t="shared" si="10"/>
        <v>0</v>
      </c>
    </row>
    <row r="142" spans="1:8" ht="12.75" thickBot="1">
      <c r="A142" s="59"/>
      <c r="B142" s="206" t="s">
        <v>193</v>
      </c>
      <c r="C142" s="212"/>
      <c r="D142" s="268"/>
      <c r="E142" s="97"/>
      <c r="F142" s="101"/>
      <c r="G142" s="272">
        <v>0</v>
      </c>
      <c r="H142" s="268">
        <f t="shared" si="10"/>
        <v>0</v>
      </c>
    </row>
    <row r="143" spans="1:8" ht="11.25" customHeight="1" thickBot="1">
      <c r="A143" s="69" t="s">
        <v>311</v>
      </c>
      <c r="B143" s="149" t="s">
        <v>71</v>
      </c>
      <c r="C143" s="100">
        <f>C144</f>
        <v>36287</v>
      </c>
      <c r="D143" s="33">
        <f>D144</f>
        <v>1582</v>
      </c>
      <c r="E143" s="33">
        <f>E144</f>
        <v>0</v>
      </c>
      <c r="F143" s="100">
        <f>F144</f>
        <v>1168</v>
      </c>
      <c r="G143" s="182">
        <f>D143/C143*100</f>
        <v>4.359688042549673</v>
      </c>
      <c r="H143" s="50">
        <f aca="true" t="shared" si="12" ref="H143:H167">D143-C143</f>
        <v>-34705</v>
      </c>
    </row>
    <row r="144" spans="1:8" ht="11.25" customHeight="1" thickBot="1">
      <c r="A144" s="276" t="s">
        <v>312</v>
      </c>
      <c r="B144" s="146" t="s">
        <v>72</v>
      </c>
      <c r="C144" s="91">
        <v>36287</v>
      </c>
      <c r="D144" s="90">
        <v>1582</v>
      </c>
      <c r="E144" s="213"/>
      <c r="F144" s="91">
        <v>1168</v>
      </c>
      <c r="G144" s="164">
        <f>D144/C144*100</f>
        <v>4.359688042549673</v>
      </c>
      <c r="H144" s="90">
        <f t="shared" si="12"/>
        <v>-34705</v>
      </c>
    </row>
    <row r="145" spans="1:8" ht="11.25" customHeight="1" thickBot="1">
      <c r="A145" s="69" t="s">
        <v>313</v>
      </c>
      <c r="B145" s="149" t="s">
        <v>86</v>
      </c>
      <c r="C145" s="100">
        <f>C156+C157+C147+C151+C149</f>
        <v>25378.177</v>
      </c>
      <c r="D145" s="33">
        <f>D156+D157+D147+D151+D149+D148+D150+D154+D155+D152+D153</f>
        <v>575.0734</v>
      </c>
      <c r="E145" s="215">
        <f>E156+E157+E147+E151+E149+E148+E150+E154+E155</f>
        <v>0</v>
      </c>
      <c r="F145" s="100">
        <f>F146+F150+F152+F156+F157+F151+F154+F155+F153</f>
        <v>1290.569</v>
      </c>
      <c r="G145" s="182">
        <f>D145/C145*100</f>
        <v>2.2660154037068936</v>
      </c>
      <c r="H145" s="50">
        <f t="shared" si="12"/>
        <v>-24803.1036</v>
      </c>
    </row>
    <row r="146" spans="1:8" ht="11.25" customHeight="1">
      <c r="A146" s="263" t="s">
        <v>314</v>
      </c>
      <c r="B146" s="214" t="s">
        <v>86</v>
      </c>
      <c r="C146" s="107"/>
      <c r="D146" s="269">
        <f>D147+D148+D150</f>
        <v>0</v>
      </c>
      <c r="E146" s="279"/>
      <c r="F146" s="107">
        <f>F147+F148+F149</f>
        <v>0</v>
      </c>
      <c r="G146" s="279">
        <v>0</v>
      </c>
      <c r="H146" s="269">
        <f t="shared" si="12"/>
        <v>0</v>
      </c>
    </row>
    <row r="147" spans="1:8" ht="11.25" customHeight="1">
      <c r="A147" s="60" t="s">
        <v>314</v>
      </c>
      <c r="B147" s="78" t="s">
        <v>156</v>
      </c>
      <c r="C147" s="111"/>
      <c r="D147" s="271"/>
      <c r="E147" s="270"/>
      <c r="F147" s="5"/>
      <c r="G147" s="270">
        <v>0</v>
      </c>
      <c r="H147" s="271">
        <f t="shared" si="12"/>
        <v>0</v>
      </c>
    </row>
    <row r="148" spans="1:8" ht="11.25" customHeight="1">
      <c r="A148" s="60" t="s">
        <v>314</v>
      </c>
      <c r="B148" s="78" t="s">
        <v>154</v>
      </c>
      <c r="C148" s="111"/>
      <c r="D148" s="271"/>
      <c r="E148" s="270"/>
      <c r="F148" s="105"/>
      <c r="G148" s="270">
        <v>0</v>
      </c>
      <c r="H148" s="271">
        <f t="shared" si="12"/>
        <v>0</v>
      </c>
    </row>
    <row r="149" spans="1:8" ht="24" customHeight="1">
      <c r="A149" s="254" t="s">
        <v>314</v>
      </c>
      <c r="B149" s="77" t="s">
        <v>131</v>
      </c>
      <c r="C149" s="111"/>
      <c r="D149" s="271"/>
      <c r="E149" s="270"/>
      <c r="F149" s="5"/>
      <c r="G149" s="270">
        <v>0</v>
      </c>
      <c r="H149" s="271">
        <f t="shared" si="12"/>
        <v>0</v>
      </c>
    </row>
    <row r="150" spans="1:8" ht="11.25" customHeight="1">
      <c r="A150" s="60" t="s">
        <v>315</v>
      </c>
      <c r="B150" s="78" t="s">
        <v>162</v>
      </c>
      <c r="C150" s="111"/>
      <c r="D150" s="271"/>
      <c r="E150" s="270"/>
      <c r="F150" s="5"/>
      <c r="G150" s="270">
        <v>0</v>
      </c>
      <c r="H150" s="271">
        <f t="shared" si="12"/>
        <v>0</v>
      </c>
    </row>
    <row r="151" spans="1:8" ht="11.25" customHeight="1">
      <c r="A151" s="62" t="s">
        <v>316</v>
      </c>
      <c r="B151" s="77" t="s">
        <v>175</v>
      </c>
      <c r="C151" s="173"/>
      <c r="D151" s="271"/>
      <c r="E151" s="270"/>
      <c r="F151" s="105"/>
      <c r="G151" s="270">
        <v>0</v>
      </c>
      <c r="H151" s="271">
        <f t="shared" si="12"/>
        <v>0</v>
      </c>
    </row>
    <row r="152" spans="1:8" ht="10.5" customHeight="1">
      <c r="A152" s="62" t="s">
        <v>317</v>
      </c>
      <c r="B152" s="77" t="s">
        <v>116</v>
      </c>
      <c r="C152" s="173"/>
      <c r="D152" s="271"/>
      <c r="E152" s="270"/>
      <c r="F152" s="5"/>
      <c r="G152" s="270">
        <v>0</v>
      </c>
      <c r="H152" s="271">
        <f t="shared" si="12"/>
        <v>0</v>
      </c>
    </row>
    <row r="153" spans="1:8" ht="23.25" customHeight="1">
      <c r="A153" s="253" t="s">
        <v>318</v>
      </c>
      <c r="B153" s="77" t="s">
        <v>118</v>
      </c>
      <c r="C153" s="173"/>
      <c r="D153" s="271"/>
      <c r="E153" s="270"/>
      <c r="F153" s="5"/>
      <c r="G153" s="270">
        <v>0</v>
      </c>
      <c r="H153" s="271">
        <f t="shared" si="12"/>
        <v>0</v>
      </c>
    </row>
    <row r="154" spans="1:8" ht="11.25" customHeight="1">
      <c r="A154" s="62" t="s">
        <v>319</v>
      </c>
      <c r="B154" s="77" t="s">
        <v>164</v>
      </c>
      <c r="C154" s="173"/>
      <c r="D154" s="271"/>
      <c r="E154" s="270"/>
      <c r="F154" s="105"/>
      <c r="G154" s="270">
        <v>0</v>
      </c>
      <c r="H154" s="271">
        <f t="shared" si="12"/>
        <v>0</v>
      </c>
    </row>
    <row r="155" spans="1:8" ht="11.25" customHeight="1" thickBot="1">
      <c r="A155" s="62" t="s">
        <v>320</v>
      </c>
      <c r="B155" s="147" t="s">
        <v>166</v>
      </c>
      <c r="C155" s="204"/>
      <c r="D155" s="268"/>
      <c r="E155" s="272"/>
      <c r="F155" s="101"/>
      <c r="G155" s="272">
        <v>0</v>
      </c>
      <c r="H155" s="268">
        <f t="shared" si="12"/>
        <v>0</v>
      </c>
    </row>
    <row r="156" spans="1:8" ht="11.25" customHeight="1" thickBot="1">
      <c r="A156" s="69" t="s">
        <v>321</v>
      </c>
      <c r="B156" s="216" t="s">
        <v>83</v>
      </c>
      <c r="C156" s="193">
        <v>25378.177</v>
      </c>
      <c r="D156" s="192">
        <v>575.0734</v>
      </c>
      <c r="E156" s="194"/>
      <c r="F156" s="193">
        <v>1290.569</v>
      </c>
      <c r="G156" s="194">
        <f>D156/C156*100</f>
        <v>2.2660154037068936</v>
      </c>
      <c r="H156" s="195">
        <f t="shared" si="12"/>
        <v>-24803.1036</v>
      </c>
    </row>
    <row r="157" spans="1:8" ht="11.25" customHeight="1" thickBot="1">
      <c r="A157" s="55" t="s">
        <v>322</v>
      </c>
      <c r="B157" s="217" t="s">
        <v>151</v>
      </c>
      <c r="C157" s="219">
        <f>C160+C158+C161</f>
        <v>0</v>
      </c>
      <c r="D157" s="218">
        <f>D160+D158+D161+D159+D162</f>
        <v>0</v>
      </c>
      <c r="E157" s="220"/>
      <c r="F157" s="219">
        <f>F160+F158+F161+F159+F162</f>
        <v>0</v>
      </c>
      <c r="G157" s="201">
        <v>0</v>
      </c>
      <c r="H157" s="202">
        <f t="shared" si="12"/>
        <v>0</v>
      </c>
    </row>
    <row r="158" spans="1:8" ht="22.5" customHeight="1">
      <c r="A158" s="254" t="s">
        <v>323</v>
      </c>
      <c r="B158" s="150" t="s">
        <v>170</v>
      </c>
      <c r="C158" s="208"/>
      <c r="D158" s="269"/>
      <c r="E158" s="127"/>
      <c r="F158" s="107"/>
      <c r="G158" s="279">
        <v>0</v>
      </c>
      <c r="H158" s="269">
        <f t="shared" si="12"/>
        <v>0</v>
      </c>
    </row>
    <row r="159" spans="1:8" ht="21.75" customHeight="1">
      <c r="A159" s="254" t="s">
        <v>323</v>
      </c>
      <c r="B159" s="77" t="s">
        <v>159</v>
      </c>
      <c r="C159" s="173"/>
      <c r="D159" s="271"/>
      <c r="E159" s="87"/>
      <c r="F159" s="5"/>
      <c r="G159" s="270">
        <v>0</v>
      </c>
      <c r="H159" s="271">
        <f t="shared" si="12"/>
        <v>0</v>
      </c>
    </row>
    <row r="160" spans="1:8" ht="11.25" customHeight="1">
      <c r="A160" s="60" t="s">
        <v>323</v>
      </c>
      <c r="B160" s="78" t="s">
        <v>152</v>
      </c>
      <c r="C160" s="111"/>
      <c r="D160" s="271"/>
      <c r="E160" s="270"/>
      <c r="F160" s="5"/>
      <c r="G160" s="270">
        <v>0</v>
      </c>
      <c r="H160" s="271">
        <f t="shared" si="12"/>
        <v>0</v>
      </c>
    </row>
    <row r="161" spans="1:8" ht="11.25" customHeight="1">
      <c r="A161" s="60" t="s">
        <v>323</v>
      </c>
      <c r="B161" s="77" t="s">
        <v>158</v>
      </c>
      <c r="C161" s="111"/>
      <c r="D161" s="271"/>
      <c r="E161" s="270"/>
      <c r="F161" s="5"/>
      <c r="G161" s="270">
        <v>0</v>
      </c>
      <c r="H161" s="271">
        <f t="shared" si="12"/>
        <v>0</v>
      </c>
    </row>
    <row r="162" spans="1:8" ht="11.25" customHeight="1" thickBot="1">
      <c r="A162" s="52" t="s">
        <v>323</v>
      </c>
      <c r="B162" s="147" t="s">
        <v>180</v>
      </c>
      <c r="C162" s="112"/>
      <c r="D162" s="268"/>
      <c r="E162" s="272"/>
      <c r="F162" s="101"/>
      <c r="G162" s="272">
        <v>0</v>
      </c>
      <c r="H162" s="268">
        <f t="shared" si="12"/>
        <v>0</v>
      </c>
    </row>
    <row r="163" spans="1:8" ht="11.25" customHeight="1">
      <c r="A163" s="221" t="s">
        <v>102</v>
      </c>
      <c r="B163" s="210" t="s">
        <v>99</v>
      </c>
      <c r="C163" s="193"/>
      <c r="D163" s="192"/>
      <c r="E163" s="222"/>
      <c r="F163" s="193"/>
      <c r="G163" s="194">
        <v>0</v>
      </c>
      <c r="H163" s="195">
        <f t="shared" si="12"/>
        <v>0</v>
      </c>
    </row>
    <row r="164" spans="1:8" ht="11.25" customHeight="1" thickBot="1">
      <c r="A164" s="223" t="s">
        <v>95</v>
      </c>
      <c r="B164" s="211" t="s">
        <v>55</v>
      </c>
      <c r="C164" s="199"/>
      <c r="D164" s="122">
        <f>D165</f>
        <v>0</v>
      </c>
      <c r="E164" s="224"/>
      <c r="F164" s="199">
        <f>F165</f>
        <v>0</v>
      </c>
      <c r="G164" s="201">
        <v>0</v>
      </c>
      <c r="H164" s="202">
        <f t="shared" si="12"/>
        <v>0</v>
      </c>
    </row>
    <row r="165" spans="1:8" ht="11.25" customHeight="1" thickBot="1">
      <c r="A165" s="52" t="s">
        <v>324</v>
      </c>
      <c r="B165" s="146" t="s">
        <v>140</v>
      </c>
      <c r="C165" s="91"/>
      <c r="D165" s="90"/>
      <c r="E165" s="164"/>
      <c r="F165" s="91"/>
      <c r="G165" s="164">
        <v>0</v>
      </c>
      <c r="H165" s="90">
        <f t="shared" si="12"/>
        <v>0</v>
      </c>
    </row>
    <row r="166" spans="1:8" ht="11.25" customHeight="1" thickBot="1">
      <c r="A166" s="221" t="s">
        <v>96</v>
      </c>
      <c r="B166" s="225" t="s">
        <v>56</v>
      </c>
      <c r="C166" s="227"/>
      <c r="D166" s="226"/>
      <c r="E166" s="228"/>
      <c r="F166" s="227">
        <v>-0.00128</v>
      </c>
      <c r="G166" s="229">
        <v>0</v>
      </c>
      <c r="H166" s="277">
        <f t="shared" si="12"/>
        <v>0</v>
      </c>
    </row>
    <row r="167" spans="1:8" ht="11.25" customHeight="1" thickBot="1">
      <c r="A167" s="69"/>
      <c r="B167" s="266" t="s">
        <v>77</v>
      </c>
      <c r="C167" s="100">
        <f>C8+C89</f>
        <v>427800.853</v>
      </c>
      <c r="D167" s="33">
        <f>D89+D8</f>
        <v>32753.84399</v>
      </c>
      <c r="E167" s="33" t="e">
        <f>E89+E8</f>
        <v>#REF!</v>
      </c>
      <c r="F167" s="100">
        <f>F8+F89</f>
        <v>28813.11447</v>
      </c>
      <c r="G167" s="182">
        <f>D167/C167*100</f>
        <v>7.656329752572981</v>
      </c>
      <c r="H167" s="50">
        <f t="shared" si="12"/>
        <v>-395047.00901</v>
      </c>
    </row>
    <row r="168" spans="1:8" ht="11.25" customHeight="1">
      <c r="A168" s="15"/>
      <c r="B168" s="19"/>
      <c r="C168" s="10"/>
      <c r="E168" s="36"/>
      <c r="F168" s="108"/>
      <c r="G168" s="74"/>
      <c r="H168" s="75"/>
    </row>
    <row r="169" spans="1:7" ht="11.25" customHeight="1">
      <c r="A169" s="22" t="s">
        <v>171</v>
      </c>
      <c r="B169" s="22"/>
      <c r="C169" s="11"/>
      <c r="D169" s="34"/>
      <c r="E169" s="74"/>
      <c r="F169" s="102"/>
      <c r="G169" s="22"/>
    </row>
    <row r="170" spans="1:7" ht="11.25" customHeight="1">
      <c r="A170" s="22" t="s">
        <v>149</v>
      </c>
      <c r="B170" s="21"/>
      <c r="C170" s="12"/>
      <c r="D170" s="34" t="s">
        <v>172</v>
      </c>
      <c r="E170" s="37"/>
      <c r="F170" s="109"/>
      <c r="G170" s="22"/>
    </row>
    <row r="171" spans="1:7" ht="11.25" customHeight="1">
      <c r="A171" s="22"/>
      <c r="B171" s="21"/>
      <c r="C171" s="12"/>
      <c r="D171" s="34"/>
      <c r="E171" s="37"/>
      <c r="F171" s="109"/>
      <c r="G171" s="22"/>
    </row>
    <row r="172" spans="1:6" ht="11.25" customHeight="1">
      <c r="A172" s="76" t="s">
        <v>265</v>
      </c>
      <c r="B172" s="22"/>
      <c r="C172" s="13"/>
      <c r="D172" s="35"/>
      <c r="E172" s="38"/>
      <c r="F172" s="103"/>
    </row>
    <row r="173" spans="1:6" ht="11.25" customHeight="1">
      <c r="A173" s="76" t="s">
        <v>150</v>
      </c>
      <c r="C173" s="13"/>
      <c r="D173" s="35"/>
      <c r="E173" s="38"/>
      <c r="F173" s="110"/>
    </row>
    <row r="174" spans="1:5" ht="11.25" customHeight="1">
      <c r="A174" s="15"/>
      <c r="E174" s="2"/>
    </row>
    <row r="175" ht="11.25" customHeight="1">
      <c r="A175" s="15"/>
    </row>
    <row r="176" ht="11.25" customHeight="1">
      <c r="A176" s="15"/>
    </row>
    <row r="177" ht="11.25" customHeight="1">
      <c r="A177" s="15"/>
    </row>
    <row r="178" ht="11.25" customHeight="1">
      <c r="A178" s="15"/>
    </row>
    <row r="179" ht="11.25" customHeight="1">
      <c r="A179" s="15"/>
    </row>
    <row r="180" ht="11.25" customHeight="1">
      <c r="A180" s="15"/>
    </row>
  </sheetData>
  <sheetProtection/>
  <mergeCells count="72">
    <mergeCell ref="C40:C41"/>
    <mergeCell ref="C36:C37"/>
    <mergeCell ref="C26:C27"/>
    <mergeCell ref="A20:A21"/>
    <mergeCell ref="D20:D21"/>
    <mergeCell ref="F20:F21"/>
    <mergeCell ref="C20:C21"/>
    <mergeCell ref="H26:H27"/>
    <mergeCell ref="H20:H21"/>
    <mergeCell ref="A26:A27"/>
    <mergeCell ref="G36:G37"/>
    <mergeCell ref="H36:H37"/>
    <mergeCell ref="D26:D27"/>
    <mergeCell ref="F26:F27"/>
    <mergeCell ref="G26:G27"/>
    <mergeCell ref="G5:H5"/>
    <mergeCell ref="B40:B41"/>
    <mergeCell ref="D40:D41"/>
    <mergeCell ref="F40:F41"/>
    <mergeCell ref="A36:A37"/>
    <mergeCell ref="B36:B37"/>
    <mergeCell ref="F36:F37"/>
    <mergeCell ref="G40:G41"/>
    <mergeCell ref="H40:H41"/>
    <mergeCell ref="A44:A45"/>
    <mergeCell ref="B44:B45"/>
    <mergeCell ref="D44:D45"/>
    <mergeCell ref="F44:F45"/>
    <mergeCell ref="G44:G45"/>
    <mergeCell ref="H44:H45"/>
    <mergeCell ref="A40:A41"/>
    <mergeCell ref="C44:C45"/>
    <mergeCell ref="H75:H76"/>
    <mergeCell ref="G46:G47"/>
    <mergeCell ref="H46:H47"/>
    <mergeCell ref="A66:A67"/>
    <mergeCell ref="B66:B67"/>
    <mergeCell ref="H66:H67"/>
    <mergeCell ref="C66:C67"/>
    <mergeCell ref="C46:C47"/>
    <mergeCell ref="D68:D69"/>
    <mergeCell ref="F68:F69"/>
    <mergeCell ref="G68:G69"/>
    <mergeCell ref="A46:A47"/>
    <mergeCell ref="B46:B47"/>
    <mergeCell ref="D46:D47"/>
    <mergeCell ref="F46:F47"/>
    <mergeCell ref="D75:D76"/>
    <mergeCell ref="C75:C76"/>
    <mergeCell ref="C71:C72"/>
    <mergeCell ref="F75:F76"/>
    <mergeCell ref="G75:G76"/>
    <mergeCell ref="D66:D67"/>
    <mergeCell ref="F66:F67"/>
    <mergeCell ref="G66:G67"/>
    <mergeCell ref="H68:H69"/>
    <mergeCell ref="A71:A72"/>
    <mergeCell ref="B71:B72"/>
    <mergeCell ref="G71:G72"/>
    <mergeCell ref="C68:C69"/>
    <mergeCell ref="A77:A78"/>
    <mergeCell ref="H71:H72"/>
    <mergeCell ref="A75:A76"/>
    <mergeCell ref="B75:B7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Z181"/>
  <sheetViews>
    <sheetView zoomScale="110" zoomScaleNormal="110" zoomScalePageLayoutView="0" workbookViewId="0" topLeftCell="A1">
      <selection activeCell="D26" sqref="D26:D27"/>
    </sheetView>
  </sheetViews>
  <sheetFormatPr defaultColWidth="9.00390625" defaultRowHeight="12.75"/>
  <cols>
    <col min="1" max="1" width="23.25390625" style="52" customWidth="1"/>
    <col min="2" max="2" width="74.125" style="15" customWidth="1"/>
    <col min="3" max="3" width="14.75390625" style="14" customWidth="1"/>
    <col min="4" max="4" width="11.75390625" style="2" customWidth="1"/>
    <col min="5" max="5" width="11.00390625" style="15" hidden="1" customWidth="1"/>
    <col min="6" max="6" width="12.00390625" style="14" customWidth="1"/>
    <col min="7" max="7" width="8.375" style="15" customWidth="1"/>
    <col min="8" max="8" width="11.625" style="15" customWidth="1"/>
    <col min="9" max="9" width="11.625" style="39" customWidth="1"/>
    <col min="10" max="16384" width="9.125" style="39" customWidth="1"/>
  </cols>
  <sheetData>
    <row r="1" spans="1:3" ht="11.25" customHeight="1">
      <c r="A1" s="15"/>
      <c r="B1" s="24" t="s">
        <v>183</v>
      </c>
      <c r="C1" s="6"/>
    </row>
    <row r="2" spans="1:3" ht="11.25" customHeight="1">
      <c r="A2" s="15"/>
      <c r="B2" s="24" t="s">
        <v>0</v>
      </c>
      <c r="C2" s="6"/>
    </row>
    <row r="3" spans="1:6" ht="11.25" customHeight="1">
      <c r="A3" s="15"/>
      <c r="B3" s="24" t="s">
        <v>1</v>
      </c>
      <c r="C3" s="6"/>
      <c r="D3" s="29"/>
      <c r="F3" s="104"/>
    </row>
    <row r="4" spans="1:8" ht="11.25" customHeight="1" thickBot="1">
      <c r="A4" s="15"/>
      <c r="B4" s="24" t="s">
        <v>335</v>
      </c>
      <c r="C4" s="6"/>
      <c r="G4" s="19"/>
      <c r="H4" s="19"/>
    </row>
    <row r="5" spans="1:8" s="38" customFormat="1" ht="11.25" customHeight="1" thickBot="1">
      <c r="A5" s="25" t="s">
        <v>2</v>
      </c>
      <c r="B5" s="41"/>
      <c r="C5" s="7" t="s">
        <v>326</v>
      </c>
      <c r="D5" s="30" t="s">
        <v>3</v>
      </c>
      <c r="E5" s="42"/>
      <c r="F5" s="7" t="s">
        <v>3</v>
      </c>
      <c r="G5" s="347" t="s">
        <v>82</v>
      </c>
      <c r="H5" s="348"/>
    </row>
    <row r="6" spans="1:8" s="38" customFormat="1" ht="11.25" customHeight="1">
      <c r="A6" s="26" t="s">
        <v>4</v>
      </c>
      <c r="B6" s="26" t="s">
        <v>5</v>
      </c>
      <c r="C6" s="8" t="s">
        <v>81</v>
      </c>
      <c r="D6" s="31" t="s">
        <v>336</v>
      </c>
      <c r="E6" s="31" t="s">
        <v>228</v>
      </c>
      <c r="F6" s="99" t="s">
        <v>336</v>
      </c>
      <c r="G6" s="25" t="s">
        <v>8</v>
      </c>
      <c r="H6" s="41" t="s">
        <v>9</v>
      </c>
    </row>
    <row r="7" spans="1:8" ht="11.25" customHeight="1" thickBot="1">
      <c r="A7" s="26" t="s">
        <v>7</v>
      </c>
      <c r="B7" s="45"/>
      <c r="C7" s="8" t="s">
        <v>6</v>
      </c>
      <c r="D7" s="32">
        <v>2019</v>
      </c>
      <c r="F7" s="8">
        <v>2018</v>
      </c>
      <c r="G7" s="46"/>
      <c r="H7" s="46"/>
    </row>
    <row r="8" spans="1:8" s="22" customFormat="1" ht="11.25" customHeight="1" thickBot="1">
      <c r="A8" s="57" t="s">
        <v>10</v>
      </c>
      <c r="B8" s="48" t="s">
        <v>11</v>
      </c>
      <c r="C8" s="4">
        <f>C9+C15+C25+C51+C63+C86+C37+C59</f>
        <v>73262.276</v>
      </c>
      <c r="D8" s="1">
        <f>D9+D15+D25+D51+D63+D86+D38+D59+D36+D58</f>
        <v>11735.898970000002</v>
      </c>
      <c r="E8" s="1" t="e">
        <f>E9+E15+E25+E51+E63+E86+E38+E61+E59</f>
        <v>#REF!</v>
      </c>
      <c r="F8" s="4">
        <f>F9+F15+F25+F51+F63+F86+F37+F61+F59+F14+F36+F60+F58</f>
        <v>10695.72503</v>
      </c>
      <c r="G8" s="129">
        <f aca="true" t="shared" si="0" ref="G8:G13">D8/C8*100</f>
        <v>16.019020443754712</v>
      </c>
      <c r="H8" s="82">
        <f aca="true" t="shared" si="1" ref="H8:H20">D8-C8</f>
        <v>-61526.377029999996</v>
      </c>
    </row>
    <row r="9" spans="1:8" s="21" customFormat="1" ht="15" customHeight="1" thickBot="1">
      <c r="A9" s="250" t="s">
        <v>12</v>
      </c>
      <c r="B9" s="56" t="s">
        <v>13</v>
      </c>
      <c r="C9" s="4">
        <f>C10</f>
        <v>47835.6</v>
      </c>
      <c r="D9" s="1">
        <f>D10</f>
        <v>8596.19212</v>
      </c>
      <c r="E9" s="63">
        <f>E10</f>
        <v>0</v>
      </c>
      <c r="F9" s="4">
        <f>F10</f>
        <v>8156.60022</v>
      </c>
      <c r="G9" s="129">
        <f t="shared" si="0"/>
        <v>17.970281798493172</v>
      </c>
      <c r="H9" s="82">
        <f t="shared" si="1"/>
        <v>-39239.40788</v>
      </c>
    </row>
    <row r="10" spans="1:8" ht="11.25" customHeight="1">
      <c r="A10" s="52" t="s">
        <v>14</v>
      </c>
      <c r="B10" s="126" t="s">
        <v>15</v>
      </c>
      <c r="C10" s="107">
        <f>C11+C12+C13</f>
        <v>47835.6</v>
      </c>
      <c r="D10" s="291">
        <f>D11+D12+D13</f>
        <v>8596.19212</v>
      </c>
      <c r="E10" s="291">
        <f>E11+E12+E13</f>
        <v>0</v>
      </c>
      <c r="F10" s="107">
        <v>8156.60022</v>
      </c>
      <c r="G10" s="290">
        <f t="shared" si="0"/>
        <v>17.970281798493172</v>
      </c>
      <c r="H10" s="291">
        <f t="shared" si="1"/>
        <v>-39239.40788</v>
      </c>
    </row>
    <row r="11" spans="1:8" ht="26.25" customHeight="1">
      <c r="A11" s="252" t="s">
        <v>103</v>
      </c>
      <c r="B11" s="119" t="s">
        <v>111</v>
      </c>
      <c r="C11" s="5">
        <v>47664.6</v>
      </c>
      <c r="D11" s="289">
        <v>8563.24979</v>
      </c>
      <c r="E11" s="287"/>
      <c r="F11" s="5">
        <v>8093.65835</v>
      </c>
      <c r="G11" s="287">
        <f t="shared" si="0"/>
        <v>17.965638629087415</v>
      </c>
      <c r="H11" s="289">
        <f t="shared" si="1"/>
        <v>-39101.35021</v>
      </c>
    </row>
    <row r="12" spans="1:8" ht="48" customHeight="1">
      <c r="A12" s="252" t="s">
        <v>104</v>
      </c>
      <c r="B12" s="120" t="s">
        <v>112</v>
      </c>
      <c r="C12" s="5">
        <v>50</v>
      </c>
      <c r="D12" s="289">
        <v>11.33314</v>
      </c>
      <c r="E12" s="287"/>
      <c r="F12" s="5">
        <v>60.37495</v>
      </c>
      <c r="G12" s="287">
        <f t="shared" si="0"/>
        <v>22.66628</v>
      </c>
      <c r="H12" s="289">
        <f t="shared" si="1"/>
        <v>-38.66686</v>
      </c>
    </row>
    <row r="13" spans="1:8" ht="24" customHeight="1">
      <c r="A13" s="251" t="s">
        <v>105</v>
      </c>
      <c r="B13" s="121" t="s">
        <v>106</v>
      </c>
      <c r="C13" s="5">
        <v>121</v>
      </c>
      <c r="D13" s="289">
        <v>21.60919</v>
      </c>
      <c r="E13" s="287"/>
      <c r="F13" s="5">
        <v>2.56692</v>
      </c>
      <c r="G13" s="287">
        <f t="shared" si="0"/>
        <v>17.858834710743803</v>
      </c>
      <c r="H13" s="289">
        <f t="shared" si="1"/>
        <v>-99.39081</v>
      </c>
    </row>
    <row r="14" spans="1:8" ht="15" customHeight="1" thickBot="1">
      <c r="A14" s="116" t="s">
        <v>121</v>
      </c>
      <c r="B14" s="155" t="s">
        <v>120</v>
      </c>
      <c r="C14" s="124"/>
      <c r="D14" s="123"/>
      <c r="E14" s="115"/>
      <c r="F14" s="199"/>
      <c r="G14" s="131">
        <v>0</v>
      </c>
      <c r="H14" s="123">
        <f t="shared" si="1"/>
        <v>0</v>
      </c>
    </row>
    <row r="15" spans="1:8" s="58" customFormat="1" ht="11.25" customHeight="1" thickBot="1">
      <c r="A15" s="55" t="s">
        <v>16</v>
      </c>
      <c r="B15" s="56" t="s">
        <v>17</v>
      </c>
      <c r="C15" s="4">
        <f>C16+C20+C22+C23+C24+C19</f>
        <v>17548.5</v>
      </c>
      <c r="D15" s="1">
        <f>D16+D20+D22+D23+D24</f>
        <v>1372.0981900000002</v>
      </c>
      <c r="E15" s="69">
        <f>E16+E21+E22+E23</f>
        <v>0</v>
      </c>
      <c r="F15" s="4">
        <f>F16+F20+F22+F23</f>
        <v>1463.1484299999997</v>
      </c>
      <c r="G15" s="49">
        <f aca="true" t="shared" si="2" ref="G15:G20">D15/C15*100</f>
        <v>7.818891586175456</v>
      </c>
      <c r="H15" s="50">
        <f t="shared" si="1"/>
        <v>-16176.40181</v>
      </c>
    </row>
    <row r="16" spans="1:8" s="58" customFormat="1" ht="11.25" customHeight="1">
      <c r="A16" s="52" t="s">
        <v>78</v>
      </c>
      <c r="B16" s="294" t="s">
        <v>84</v>
      </c>
      <c r="C16" s="107">
        <f>C17+C18</f>
        <v>13821</v>
      </c>
      <c r="D16" s="291">
        <f>D17+D18+D19</f>
        <v>951.11293</v>
      </c>
      <c r="E16" s="291">
        <f>E17+E18</f>
        <v>0</v>
      </c>
      <c r="F16" s="107">
        <f>F17+F18+F19</f>
        <v>1046.41376</v>
      </c>
      <c r="G16" s="138">
        <f t="shared" si="2"/>
        <v>6.8816506041531</v>
      </c>
      <c r="H16" s="139">
        <f t="shared" si="1"/>
        <v>-12869.88707</v>
      </c>
    </row>
    <row r="17" spans="1:8" s="58" customFormat="1" ht="15.75" customHeight="1">
      <c r="A17" s="59" t="s">
        <v>79</v>
      </c>
      <c r="B17" s="296" t="s">
        <v>85</v>
      </c>
      <c r="C17" s="9">
        <v>7308</v>
      </c>
      <c r="D17" s="289">
        <v>501.15135</v>
      </c>
      <c r="E17" s="92"/>
      <c r="F17" s="5">
        <v>494.5286</v>
      </c>
      <c r="G17" s="287">
        <f t="shared" si="2"/>
        <v>6.857571839080459</v>
      </c>
      <c r="H17" s="289">
        <f t="shared" si="1"/>
        <v>-6806.84865</v>
      </c>
    </row>
    <row r="18" spans="1:8" ht="26.25" customHeight="1">
      <c r="A18" s="253" t="s">
        <v>80</v>
      </c>
      <c r="B18" s="296" t="s">
        <v>226</v>
      </c>
      <c r="C18" s="9">
        <v>6513</v>
      </c>
      <c r="D18" s="289">
        <v>455.07921</v>
      </c>
      <c r="E18" s="17"/>
      <c r="F18" s="5">
        <v>551.88516</v>
      </c>
      <c r="G18" s="287">
        <f t="shared" si="2"/>
        <v>6.987244127130355</v>
      </c>
      <c r="H18" s="289">
        <f t="shared" si="1"/>
        <v>-6057.92079</v>
      </c>
    </row>
    <row r="19" spans="1:8" ht="12.75" customHeight="1">
      <c r="A19" s="59" t="s">
        <v>198</v>
      </c>
      <c r="B19" s="296" t="s">
        <v>227</v>
      </c>
      <c r="C19" s="9"/>
      <c r="D19" s="289">
        <v>-5.11763</v>
      </c>
      <c r="E19" s="17"/>
      <c r="F19" s="5">
        <v>0</v>
      </c>
      <c r="G19" s="287" t="e">
        <f t="shared" si="2"/>
        <v>#DIV/0!</v>
      </c>
      <c r="H19" s="289">
        <f t="shared" si="1"/>
        <v>-5.11763</v>
      </c>
    </row>
    <row r="20" spans="1:8" ht="11.25" customHeight="1">
      <c r="A20" s="373" t="s">
        <v>18</v>
      </c>
      <c r="B20" s="132" t="s">
        <v>19</v>
      </c>
      <c r="C20" s="340">
        <v>1323</v>
      </c>
      <c r="D20" s="323">
        <v>188.39094</v>
      </c>
      <c r="E20" s="287"/>
      <c r="F20" s="318">
        <v>232.19645</v>
      </c>
      <c r="G20" s="299">
        <f t="shared" si="2"/>
        <v>14.239678004535147</v>
      </c>
      <c r="H20" s="323">
        <f t="shared" si="1"/>
        <v>-1134.60906</v>
      </c>
    </row>
    <row r="21" spans="1:8" ht="11.25" customHeight="1">
      <c r="A21" s="374"/>
      <c r="B21" s="126" t="s">
        <v>20</v>
      </c>
      <c r="C21" s="346"/>
      <c r="D21" s="324"/>
      <c r="E21" s="287"/>
      <c r="F21" s="318"/>
      <c r="G21" s="290"/>
      <c r="H21" s="324"/>
    </row>
    <row r="22" spans="1:8" ht="11.25" customHeight="1">
      <c r="A22" s="17" t="s">
        <v>21</v>
      </c>
      <c r="B22" s="78" t="s">
        <v>144</v>
      </c>
      <c r="C22" s="5">
        <v>1578.5</v>
      </c>
      <c r="D22" s="289">
        <v>68.79219</v>
      </c>
      <c r="E22" s="287"/>
      <c r="F22" s="5">
        <v>80.14291</v>
      </c>
      <c r="G22" s="287">
        <f>D22/C22*100</f>
        <v>4.358073487488122</v>
      </c>
      <c r="H22" s="289">
        <f>D22-C22</f>
        <v>-1509.7078099999999</v>
      </c>
    </row>
    <row r="23" spans="1:8" ht="11.25" customHeight="1">
      <c r="A23" s="52" t="s">
        <v>110</v>
      </c>
      <c r="B23" s="132" t="s">
        <v>134</v>
      </c>
      <c r="C23" s="101">
        <v>826</v>
      </c>
      <c r="D23" s="295">
        <v>163.80213</v>
      </c>
      <c r="E23" s="299"/>
      <c r="F23" s="101">
        <v>104.39531</v>
      </c>
      <c r="G23" s="299">
        <f>D23/C23*100</f>
        <v>19.83076634382567</v>
      </c>
      <c r="H23" s="295">
        <f>D23-C23</f>
        <v>-662.19787</v>
      </c>
    </row>
    <row r="24" spans="1:8" ht="11.25" customHeight="1" thickBot="1">
      <c r="A24" s="97" t="s">
        <v>281</v>
      </c>
      <c r="B24" s="132" t="s">
        <v>282</v>
      </c>
      <c r="C24" s="101"/>
      <c r="D24" s="295"/>
      <c r="E24" s="54"/>
      <c r="F24" s="101"/>
      <c r="G24" s="299" t="e">
        <f>D24/C24*100</f>
        <v>#DIV/0!</v>
      </c>
      <c r="H24" s="295">
        <f>D24-C24</f>
        <v>0</v>
      </c>
    </row>
    <row r="25" spans="1:8" ht="11.25" customHeight="1" thickBot="1">
      <c r="A25" s="264" t="s">
        <v>22</v>
      </c>
      <c r="B25" s="56" t="s">
        <v>23</v>
      </c>
      <c r="C25" s="4">
        <f>C26+C29+C35</f>
        <v>1240</v>
      </c>
      <c r="D25" s="1">
        <f>D26+D29+D30</f>
        <v>376.52846999999997</v>
      </c>
      <c r="E25" s="57">
        <f>E27+E29+E35</f>
        <v>0</v>
      </c>
      <c r="F25" s="4">
        <f>F26+F29+F35+F33</f>
        <v>259.33749</v>
      </c>
      <c r="G25" s="129">
        <f>D25/C25*100</f>
        <v>30.365199193548385</v>
      </c>
      <c r="H25" s="1">
        <f>D25-C25</f>
        <v>-863.47153</v>
      </c>
    </row>
    <row r="26" spans="1:8" ht="11.25" customHeight="1">
      <c r="A26" s="375" t="s">
        <v>24</v>
      </c>
      <c r="B26" s="162" t="s">
        <v>25</v>
      </c>
      <c r="C26" s="372">
        <f>C28</f>
        <v>1240</v>
      </c>
      <c r="D26" s="324">
        <f>D28</f>
        <v>181.54722</v>
      </c>
      <c r="E26" s="290"/>
      <c r="F26" s="346">
        <f>F28</f>
        <v>152.50964</v>
      </c>
      <c r="G26" s="354">
        <f>D26/C26*100</f>
        <v>14.640904838709679</v>
      </c>
      <c r="H26" s="324">
        <f>D26-C26</f>
        <v>-1058.45278</v>
      </c>
    </row>
    <row r="27" spans="1:8" ht="11.25" customHeight="1">
      <c r="A27" s="374"/>
      <c r="B27" s="126" t="s">
        <v>26</v>
      </c>
      <c r="C27" s="346"/>
      <c r="D27" s="331"/>
      <c r="E27" s="289">
        <f>E28</f>
        <v>0</v>
      </c>
      <c r="F27" s="318"/>
      <c r="G27" s="330"/>
      <c r="H27" s="331"/>
    </row>
    <row r="28" spans="1:8" ht="11.25" customHeight="1">
      <c r="A28" s="59" t="s">
        <v>27</v>
      </c>
      <c r="B28" s="73" t="s">
        <v>133</v>
      </c>
      <c r="C28" s="5">
        <v>1240</v>
      </c>
      <c r="D28" s="289">
        <v>181.54722</v>
      </c>
      <c r="E28" s="287"/>
      <c r="F28" s="5">
        <v>152.50964</v>
      </c>
      <c r="G28" s="287">
        <f>D28/C28*100</f>
        <v>14.640904838709679</v>
      </c>
      <c r="H28" s="289">
        <f>D28-C28</f>
        <v>-1058.45278</v>
      </c>
    </row>
    <row r="29" spans="1:8" ht="11.25" customHeight="1">
      <c r="A29" s="62" t="s">
        <v>239</v>
      </c>
      <c r="B29" s="73" t="s">
        <v>240</v>
      </c>
      <c r="C29" s="5">
        <v>0</v>
      </c>
      <c r="D29" s="289">
        <v>19</v>
      </c>
      <c r="E29" s="287"/>
      <c r="F29" s="5">
        <v>13</v>
      </c>
      <c r="G29" s="287" t="e">
        <f>D29/C29*100</f>
        <v>#DIV/0!</v>
      </c>
      <c r="H29" s="289">
        <f>D29-C29</f>
        <v>19</v>
      </c>
    </row>
    <row r="30" spans="1:8" ht="24.75" customHeight="1">
      <c r="A30" s="315" t="s">
        <v>243</v>
      </c>
      <c r="B30" s="308" t="s">
        <v>338</v>
      </c>
      <c r="C30" s="5">
        <f>C31+C32+C33+C34</f>
        <v>1530</v>
      </c>
      <c r="D30" s="305">
        <f>D31+D32+D33+D34</f>
        <v>175.98125</v>
      </c>
      <c r="E30" s="304"/>
      <c r="F30" s="5"/>
      <c r="G30" s="304"/>
      <c r="H30" s="305"/>
    </row>
    <row r="31" spans="1:8" ht="11.25" customHeight="1">
      <c r="A31" s="59" t="s">
        <v>247</v>
      </c>
      <c r="B31" s="73" t="s">
        <v>248</v>
      </c>
      <c r="C31" s="5">
        <v>30</v>
      </c>
      <c r="D31" s="289"/>
      <c r="E31" s="287"/>
      <c r="F31" s="5"/>
      <c r="G31" s="287">
        <f>D31/C31*100</f>
        <v>0</v>
      </c>
      <c r="H31" s="289">
        <f aca="true" t="shared" si="3" ref="H31:H36">D31-C31</f>
        <v>-30</v>
      </c>
    </row>
    <row r="32" spans="1:8" ht="11.25" customHeight="1">
      <c r="A32" s="59" t="s">
        <v>249</v>
      </c>
      <c r="B32" s="73" t="s">
        <v>250</v>
      </c>
      <c r="C32" s="5">
        <v>1000</v>
      </c>
      <c r="D32" s="289">
        <v>68.73125</v>
      </c>
      <c r="E32" s="287"/>
      <c r="F32" s="5"/>
      <c r="G32" s="287">
        <f>D32/C32*100</f>
        <v>6.873125000000001</v>
      </c>
      <c r="H32" s="289">
        <f t="shared" si="3"/>
        <v>-931.26875</v>
      </c>
    </row>
    <row r="33" spans="1:8" ht="11.25" customHeight="1">
      <c r="A33" s="59" t="s">
        <v>251</v>
      </c>
      <c r="B33" s="73" t="s">
        <v>237</v>
      </c>
      <c r="C33" s="5">
        <v>150</v>
      </c>
      <c r="D33" s="289">
        <v>20.25</v>
      </c>
      <c r="E33" s="287"/>
      <c r="F33" s="5">
        <v>93.82785</v>
      </c>
      <c r="G33" s="287">
        <f>D33/C33*100</f>
        <v>13.5</v>
      </c>
      <c r="H33" s="289">
        <f t="shared" si="3"/>
        <v>-129.75</v>
      </c>
    </row>
    <row r="34" spans="1:8" ht="48.75" customHeight="1">
      <c r="A34" s="253" t="s">
        <v>339</v>
      </c>
      <c r="B34" s="296" t="s">
        <v>253</v>
      </c>
      <c r="C34" s="5">
        <v>350</v>
      </c>
      <c r="D34" s="289">
        <v>87</v>
      </c>
      <c r="E34" s="287"/>
      <c r="F34" s="5"/>
      <c r="G34" s="287">
        <f>D34/C34*100</f>
        <v>24.857142857142858</v>
      </c>
      <c r="H34" s="289">
        <f t="shared" si="3"/>
        <v>-263</v>
      </c>
    </row>
    <row r="35" spans="1:8" ht="11.25" customHeight="1">
      <c r="A35" s="59" t="s">
        <v>243</v>
      </c>
      <c r="B35" s="73" t="s">
        <v>237</v>
      </c>
      <c r="C35" s="5"/>
      <c r="D35" s="289"/>
      <c r="E35" s="287"/>
      <c r="F35" s="5"/>
      <c r="G35" s="287">
        <v>0</v>
      </c>
      <c r="H35" s="289">
        <f t="shared" si="3"/>
        <v>0</v>
      </c>
    </row>
    <row r="36" spans="1:8" ht="11.25" customHeight="1" thickBot="1">
      <c r="A36" s="297" t="s">
        <v>178</v>
      </c>
      <c r="B36" s="132" t="s">
        <v>179</v>
      </c>
      <c r="C36" s="101"/>
      <c r="D36" s="295"/>
      <c r="E36" s="299"/>
      <c r="F36" s="106"/>
      <c r="G36" s="299">
        <v>0</v>
      </c>
      <c r="H36" s="295">
        <f t="shared" si="3"/>
        <v>0</v>
      </c>
    </row>
    <row r="37" spans="1:8" ht="11.25" customHeight="1">
      <c r="A37" s="357" t="s">
        <v>28</v>
      </c>
      <c r="B37" s="328" t="s">
        <v>272</v>
      </c>
      <c r="C37" s="326">
        <f>C39+C49</f>
        <v>5219.700000000001</v>
      </c>
      <c r="D37" s="27"/>
      <c r="E37" s="64"/>
      <c r="F37" s="326">
        <f>F41+F43+F45+F49</f>
        <v>473.36815</v>
      </c>
      <c r="G37" s="349">
        <f>D38/C37*100</f>
        <v>22.167286625668137</v>
      </c>
      <c r="H37" s="351">
        <f>D38-C37</f>
        <v>-4062.634140000001</v>
      </c>
    </row>
    <row r="38" spans="1:8" ht="11.25" customHeight="1" thickBot="1">
      <c r="A38" s="358"/>
      <c r="B38" s="329"/>
      <c r="C38" s="327"/>
      <c r="D38" s="3">
        <f>D41+D43+D45+D49</f>
        <v>1157.06586</v>
      </c>
      <c r="E38" s="65" t="e">
        <f>E42+E43+#REF!</f>
        <v>#REF!</v>
      </c>
      <c r="F38" s="327"/>
      <c r="G38" s="350"/>
      <c r="H38" s="352"/>
    </row>
    <row r="39" spans="1:8" ht="45" customHeight="1">
      <c r="A39" s="254" t="s">
        <v>267</v>
      </c>
      <c r="B39" s="157" t="s">
        <v>268</v>
      </c>
      <c r="C39" s="107">
        <f>C40+C43+C45</f>
        <v>5016.6</v>
      </c>
      <c r="D39" s="291">
        <f>D40+D43+D45</f>
        <v>1128.4504399999998</v>
      </c>
      <c r="E39" s="126"/>
      <c r="F39" s="107">
        <f>F40+F43+F45</f>
        <v>443.84953</v>
      </c>
      <c r="G39" s="290">
        <f>D39/C39*100</f>
        <v>22.494327632260887</v>
      </c>
      <c r="H39" s="291">
        <f>D39-C39</f>
        <v>-3888.1495600000007</v>
      </c>
    </row>
    <row r="40" spans="1:8" ht="26.25" customHeight="1">
      <c r="A40" s="255" t="s">
        <v>269</v>
      </c>
      <c r="B40" s="300" t="s">
        <v>266</v>
      </c>
      <c r="C40" s="5">
        <f>C41</f>
        <v>4305.6</v>
      </c>
      <c r="D40" s="289">
        <f>D41</f>
        <v>1121.14844</v>
      </c>
      <c r="E40" s="73"/>
      <c r="F40" s="5">
        <f>F41</f>
        <v>417.94823</v>
      </c>
      <c r="G40" s="287">
        <f>D40/C40*100</f>
        <v>26.039307878112222</v>
      </c>
      <c r="H40" s="289">
        <f>D40-C40</f>
        <v>-3184.4515600000004</v>
      </c>
    </row>
    <row r="41" spans="1:8" ht="11.25" customHeight="1">
      <c r="A41" s="360" t="s">
        <v>234</v>
      </c>
      <c r="B41" s="320" t="s">
        <v>266</v>
      </c>
      <c r="C41" s="340">
        <v>4305.6</v>
      </c>
      <c r="D41" s="323">
        <v>1121.14844</v>
      </c>
      <c r="E41" s="287"/>
      <c r="F41" s="364">
        <v>417.94823</v>
      </c>
      <c r="G41" s="330">
        <f>D41/C41*100</f>
        <v>26.039307878112222</v>
      </c>
      <c r="H41" s="353">
        <f>D41-C41</f>
        <v>-3184.4515600000004</v>
      </c>
    </row>
    <row r="42" spans="1:8" ht="12.75" customHeight="1">
      <c r="A42" s="362"/>
      <c r="B42" s="320"/>
      <c r="C42" s="346"/>
      <c r="D42" s="324"/>
      <c r="E42" s="287"/>
      <c r="F42" s="371"/>
      <c r="G42" s="330"/>
      <c r="H42" s="353"/>
    </row>
    <row r="43" spans="1:8" ht="27.75" customHeight="1">
      <c r="A43" s="256" t="s">
        <v>136</v>
      </c>
      <c r="B43" s="296" t="s">
        <v>135</v>
      </c>
      <c r="C43" s="5">
        <f>C44</f>
        <v>553</v>
      </c>
      <c r="D43" s="289">
        <f>D44</f>
        <v>0</v>
      </c>
      <c r="E43" s="289">
        <f>E44</f>
        <v>0</v>
      </c>
      <c r="F43" s="5">
        <f>F44</f>
        <v>0</v>
      </c>
      <c r="G43" s="287">
        <f>D43/C43*100</f>
        <v>0</v>
      </c>
      <c r="H43" s="289">
        <f>D43-C43</f>
        <v>-553</v>
      </c>
    </row>
    <row r="44" spans="1:8" ht="22.5" customHeight="1">
      <c r="A44" s="257" t="s">
        <v>137</v>
      </c>
      <c r="B44" s="296" t="s">
        <v>135</v>
      </c>
      <c r="C44" s="5">
        <v>553</v>
      </c>
      <c r="D44" s="289"/>
      <c r="E44" s="287"/>
      <c r="F44" s="5"/>
      <c r="G44" s="287">
        <f>D44/C44*100</f>
        <v>0</v>
      </c>
      <c r="H44" s="289">
        <f>D44-C44</f>
        <v>-553</v>
      </c>
    </row>
    <row r="45" spans="1:8" ht="21" customHeight="1">
      <c r="A45" s="360" t="s">
        <v>29</v>
      </c>
      <c r="B45" s="343" t="s">
        <v>270</v>
      </c>
      <c r="C45" s="340">
        <f>C47</f>
        <v>158</v>
      </c>
      <c r="D45" s="331">
        <f>D47</f>
        <v>7.302</v>
      </c>
      <c r="E45" s="142"/>
      <c r="F45" s="318">
        <f>F47</f>
        <v>25.9013</v>
      </c>
      <c r="G45" s="330">
        <f>D45/C45*100</f>
        <v>4.621518987341772</v>
      </c>
      <c r="H45" s="368">
        <f>D45-C45</f>
        <v>-150.698</v>
      </c>
    </row>
    <row r="46" spans="1:8" ht="25.5" customHeight="1">
      <c r="A46" s="362"/>
      <c r="B46" s="343"/>
      <c r="C46" s="346"/>
      <c r="D46" s="331"/>
      <c r="E46" s="92"/>
      <c r="F46" s="318"/>
      <c r="G46" s="330"/>
      <c r="H46" s="369"/>
    </row>
    <row r="47" spans="1:8" s="66" customFormat="1" ht="11.25" customHeight="1">
      <c r="A47" s="360" t="s">
        <v>30</v>
      </c>
      <c r="B47" s="343" t="s">
        <v>271</v>
      </c>
      <c r="C47" s="340">
        <v>158</v>
      </c>
      <c r="D47" s="331">
        <v>7.302</v>
      </c>
      <c r="E47" s="92"/>
      <c r="F47" s="364">
        <v>25.9013</v>
      </c>
      <c r="G47" s="330">
        <f>G45</f>
        <v>4.621518987341772</v>
      </c>
      <c r="H47" s="331">
        <f>D47-C47</f>
        <v>-150.698</v>
      </c>
    </row>
    <row r="48" spans="1:8" s="66" customFormat="1" ht="23.25" customHeight="1" thickBot="1">
      <c r="A48" s="363"/>
      <c r="B48" s="338"/>
      <c r="C48" s="370"/>
      <c r="D48" s="323"/>
      <c r="E48" s="143"/>
      <c r="F48" s="365"/>
      <c r="G48" s="332"/>
      <c r="H48" s="323"/>
    </row>
    <row r="49" spans="1:234" s="144" customFormat="1" ht="11.25" customHeight="1" thickBot="1">
      <c r="A49" s="61" t="s">
        <v>196</v>
      </c>
      <c r="B49" s="161" t="s">
        <v>197</v>
      </c>
      <c r="C49" s="100">
        <f>C50</f>
        <v>203.1</v>
      </c>
      <c r="D49" s="33">
        <f>D50</f>
        <v>28.61542</v>
      </c>
      <c r="E49" s="33">
        <f>E50</f>
        <v>0</v>
      </c>
      <c r="F49" s="100">
        <f>F50</f>
        <v>29.51862</v>
      </c>
      <c r="G49" s="49">
        <f>D49/C49*100</f>
        <v>14.08932545544067</v>
      </c>
      <c r="H49" s="50">
        <f aca="true" t="shared" si="4" ref="H49:H66">D49-C49</f>
        <v>-174.48458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</row>
    <row r="50" spans="1:8" s="66" customFormat="1" ht="11.25" customHeight="1" thickBot="1">
      <c r="A50" s="298" t="s">
        <v>195</v>
      </c>
      <c r="B50" s="162" t="s">
        <v>197</v>
      </c>
      <c r="C50" s="91">
        <v>203.1</v>
      </c>
      <c r="D50" s="90">
        <v>28.61542</v>
      </c>
      <c r="E50" s="163"/>
      <c r="F50" s="93">
        <v>29.51862</v>
      </c>
      <c r="G50" s="164">
        <f>D50/C50*100</f>
        <v>14.08932545544067</v>
      </c>
      <c r="H50" s="139">
        <f t="shared" si="4"/>
        <v>-174.48458</v>
      </c>
    </row>
    <row r="51" spans="1:8" s="66" customFormat="1" ht="11.25" customHeight="1" thickBot="1">
      <c r="A51" s="55" t="s">
        <v>31</v>
      </c>
      <c r="B51" s="151" t="s">
        <v>32</v>
      </c>
      <c r="C51" s="4">
        <f>C52</f>
        <v>184.476</v>
      </c>
      <c r="D51" s="4">
        <f>D52</f>
        <v>17.75047</v>
      </c>
      <c r="E51" s="68"/>
      <c r="F51" s="4">
        <f>F52+F53+F55+F54+F57+F56</f>
        <v>54.57176</v>
      </c>
      <c r="G51" s="49">
        <f>D51/C51*100</f>
        <v>9.622102604132788</v>
      </c>
      <c r="H51" s="50">
        <f t="shared" si="4"/>
        <v>-166.72553</v>
      </c>
    </row>
    <row r="52" spans="1:8" s="66" customFormat="1" ht="11.25" customHeight="1">
      <c r="A52" s="52" t="s">
        <v>138</v>
      </c>
      <c r="B52" s="60" t="s">
        <v>114</v>
      </c>
      <c r="C52" s="107">
        <f>C55+C53+C54+C56+C57+C58</f>
        <v>184.476</v>
      </c>
      <c r="D52" s="291">
        <f>D53+D54+D55+D56+D57</f>
        <v>17.75047</v>
      </c>
      <c r="E52" s="176"/>
      <c r="F52" s="107">
        <v>0.52619</v>
      </c>
      <c r="G52" s="290">
        <v>0</v>
      </c>
      <c r="H52" s="291">
        <f t="shared" si="4"/>
        <v>-166.72553</v>
      </c>
    </row>
    <row r="53" spans="1:8" s="66" customFormat="1" ht="11.25" customHeight="1">
      <c r="A53" s="59" t="s">
        <v>333</v>
      </c>
      <c r="B53" s="166" t="s">
        <v>334</v>
      </c>
      <c r="C53" s="5">
        <v>80.34</v>
      </c>
      <c r="D53" s="289">
        <v>5.80251</v>
      </c>
      <c r="E53" s="92"/>
      <c r="F53" s="5">
        <v>0.28412</v>
      </c>
      <c r="G53" s="287">
        <f>D53/C53*100</f>
        <v>7.22244212098581</v>
      </c>
      <c r="H53" s="289">
        <f t="shared" si="4"/>
        <v>-74.53749</v>
      </c>
    </row>
    <row r="54" spans="1:8" s="66" customFormat="1" ht="11.25" customHeight="1">
      <c r="A54" s="59" t="s">
        <v>244</v>
      </c>
      <c r="B54" s="166" t="s">
        <v>155</v>
      </c>
      <c r="C54" s="5"/>
      <c r="D54" s="289"/>
      <c r="E54" s="92"/>
      <c r="F54" s="5"/>
      <c r="G54" s="287">
        <v>0</v>
      </c>
      <c r="H54" s="289">
        <f t="shared" si="4"/>
        <v>0</v>
      </c>
    </row>
    <row r="55" spans="1:8" s="66" customFormat="1" ht="11.25" customHeight="1">
      <c r="A55" s="59" t="s">
        <v>127</v>
      </c>
      <c r="B55" s="62" t="s">
        <v>129</v>
      </c>
      <c r="C55" s="5">
        <v>104.136</v>
      </c>
      <c r="D55" s="289">
        <v>11.94796</v>
      </c>
      <c r="E55" s="92"/>
      <c r="F55" s="5">
        <v>6.07657</v>
      </c>
      <c r="G55" s="287">
        <f>D55/C55*100</f>
        <v>11.473419374663901</v>
      </c>
      <c r="H55" s="289">
        <f t="shared" si="4"/>
        <v>-92.18804</v>
      </c>
    </row>
    <row r="56" spans="1:8" s="66" customFormat="1" ht="11.25" customHeight="1">
      <c r="A56" s="59" t="s">
        <v>145</v>
      </c>
      <c r="B56" s="62" t="s">
        <v>146</v>
      </c>
      <c r="C56" s="5"/>
      <c r="D56" s="289"/>
      <c r="E56" s="92"/>
      <c r="F56" s="5"/>
      <c r="G56" s="287">
        <v>0</v>
      </c>
      <c r="H56" s="289">
        <f t="shared" si="4"/>
        <v>0</v>
      </c>
    </row>
    <row r="57" spans="1:8" s="66" customFormat="1" ht="23.25" customHeight="1">
      <c r="A57" s="253" t="s">
        <v>147</v>
      </c>
      <c r="B57" s="166" t="s">
        <v>148</v>
      </c>
      <c r="C57" s="5"/>
      <c r="D57" s="289"/>
      <c r="E57" s="92"/>
      <c r="F57" s="5">
        <v>47.68488</v>
      </c>
      <c r="G57" s="287" t="e">
        <f>D57/C57*100</f>
        <v>#DIV/0!</v>
      </c>
      <c r="H57" s="289">
        <f t="shared" si="4"/>
        <v>0</v>
      </c>
    </row>
    <row r="58" spans="1:8" s="66" customFormat="1" ht="13.5" customHeight="1" thickBot="1">
      <c r="A58" s="62" t="s">
        <v>236</v>
      </c>
      <c r="B58" s="177" t="s">
        <v>235</v>
      </c>
      <c r="C58" s="101"/>
      <c r="D58" s="295"/>
      <c r="E58" s="143"/>
      <c r="F58" s="101"/>
      <c r="G58" s="299">
        <v>0</v>
      </c>
      <c r="H58" s="295">
        <f t="shared" si="4"/>
        <v>0</v>
      </c>
    </row>
    <row r="59" spans="1:8" s="66" customFormat="1" ht="15" customHeight="1" thickBot="1">
      <c r="A59" s="55" t="s">
        <v>259</v>
      </c>
      <c r="B59" s="80" t="s">
        <v>33</v>
      </c>
      <c r="C59" s="181">
        <f>C60+C61+C62</f>
        <v>239</v>
      </c>
      <c r="D59" s="181">
        <f>D60+D61+D62</f>
        <v>4.73688</v>
      </c>
      <c r="E59" s="181">
        <f>E60+E61+E62</f>
        <v>0</v>
      </c>
      <c r="F59" s="181">
        <f>F60+F61+F62</f>
        <v>11.275580000000001</v>
      </c>
      <c r="G59" s="182">
        <f aca="true" t="shared" si="5" ref="G59:G66">D59/C59*100</f>
        <v>1.9819581589958162</v>
      </c>
      <c r="H59" s="50">
        <f t="shared" si="4"/>
        <v>-234.26312</v>
      </c>
    </row>
    <row r="60" spans="1:8" s="38" customFormat="1" ht="24" customHeight="1">
      <c r="A60" s="286" t="s">
        <v>260</v>
      </c>
      <c r="B60" s="260" t="s">
        <v>88</v>
      </c>
      <c r="C60" s="180"/>
      <c r="D60" s="291"/>
      <c r="E60" s="290"/>
      <c r="F60" s="107"/>
      <c r="G60" s="290" t="e">
        <f t="shared" si="5"/>
        <v>#DIV/0!</v>
      </c>
      <c r="H60" s="291">
        <f t="shared" si="4"/>
        <v>0</v>
      </c>
    </row>
    <row r="61" spans="1:8" s="38" customFormat="1" ht="24" customHeight="1">
      <c r="A61" s="285" t="s">
        <v>261</v>
      </c>
      <c r="B61" s="261" t="s">
        <v>88</v>
      </c>
      <c r="C61" s="5"/>
      <c r="D61" s="289"/>
      <c r="E61" s="287"/>
      <c r="F61" s="5">
        <v>4.69</v>
      </c>
      <c r="G61" s="287" t="e">
        <f t="shared" si="5"/>
        <v>#DIV/0!</v>
      </c>
      <c r="H61" s="289">
        <f t="shared" si="4"/>
        <v>0</v>
      </c>
    </row>
    <row r="62" spans="1:8" s="38" customFormat="1" ht="24" customHeight="1" thickBot="1">
      <c r="A62" s="258" t="s">
        <v>262</v>
      </c>
      <c r="B62" s="259" t="s">
        <v>254</v>
      </c>
      <c r="C62" s="101">
        <v>239</v>
      </c>
      <c r="D62" s="295">
        <v>4.73688</v>
      </c>
      <c r="E62" s="299"/>
      <c r="F62" s="101">
        <v>6.58558</v>
      </c>
      <c r="G62" s="299">
        <f t="shared" si="5"/>
        <v>1.9819581589958162</v>
      </c>
      <c r="H62" s="295">
        <f t="shared" si="4"/>
        <v>-234.26312</v>
      </c>
    </row>
    <row r="63" spans="1:8" ht="11.25" customHeight="1" thickBot="1">
      <c r="A63" s="55" t="s">
        <v>34</v>
      </c>
      <c r="B63" s="80" t="s">
        <v>35</v>
      </c>
      <c r="C63" s="184">
        <f>C64+C67+C71+C82+C83+C84+C79+C76+C75</f>
        <v>995</v>
      </c>
      <c r="D63" s="181">
        <f>D64+D66+D67+D69+D71+D72+D74+D76+D79+D81+D82+D83+D84+D65</f>
        <v>106.59309</v>
      </c>
      <c r="E63" s="181" t="e">
        <f>#REF!+#REF!+E68+E70+E71+E73+E74+E75+E77+E79+E64+E82+E83+E84</f>
        <v>#REF!</v>
      </c>
      <c r="F63" s="184">
        <f>F65+F66+F68+F70+F71+F72+F74+F75+F76+F79+F64+F82+F83+F84+F80+F81</f>
        <v>135.69888</v>
      </c>
      <c r="G63" s="182">
        <f t="shared" si="5"/>
        <v>10.712873366834172</v>
      </c>
      <c r="H63" s="50">
        <f t="shared" si="4"/>
        <v>-888.40691</v>
      </c>
    </row>
    <row r="64" spans="1:8" ht="11.25" customHeight="1">
      <c r="A64" s="60" t="s">
        <v>107</v>
      </c>
      <c r="B64" s="152" t="s">
        <v>139</v>
      </c>
      <c r="C64" s="107">
        <v>150</v>
      </c>
      <c r="D64" s="291">
        <v>4.40391</v>
      </c>
      <c r="E64" s="290"/>
      <c r="F64" s="107">
        <v>6.9125</v>
      </c>
      <c r="G64" s="290">
        <f t="shared" si="5"/>
        <v>2.9359399999999996</v>
      </c>
      <c r="H64" s="291">
        <f t="shared" si="4"/>
        <v>-145.59609</v>
      </c>
    </row>
    <row r="65" spans="1:8" s="38" customFormat="1" ht="11.25" customHeight="1">
      <c r="A65" s="17" t="s">
        <v>36</v>
      </c>
      <c r="B65" s="78" t="s">
        <v>273</v>
      </c>
      <c r="C65" s="186"/>
      <c r="D65" s="288">
        <v>1.4193</v>
      </c>
      <c r="E65" s="171"/>
      <c r="F65" s="186">
        <v>0.15</v>
      </c>
      <c r="G65" s="287" t="e">
        <f t="shared" si="5"/>
        <v>#DIV/0!</v>
      </c>
      <c r="H65" s="289">
        <f t="shared" si="4"/>
        <v>1.4193</v>
      </c>
    </row>
    <row r="66" spans="1:8" ht="11.25" customHeight="1">
      <c r="A66" s="59" t="s">
        <v>37</v>
      </c>
      <c r="B66" s="78" t="s">
        <v>274</v>
      </c>
      <c r="C66" s="5"/>
      <c r="D66" s="289"/>
      <c r="E66" s="287"/>
      <c r="F66" s="5"/>
      <c r="G66" s="287" t="e">
        <f t="shared" si="5"/>
        <v>#DIV/0!</v>
      </c>
      <c r="H66" s="289">
        <f t="shared" si="4"/>
        <v>0</v>
      </c>
    </row>
    <row r="67" spans="1:8" ht="13.5" customHeight="1">
      <c r="A67" s="355" t="s">
        <v>49</v>
      </c>
      <c r="B67" s="338" t="s">
        <v>275</v>
      </c>
      <c r="C67" s="340">
        <v>20</v>
      </c>
      <c r="D67" s="331">
        <v>15</v>
      </c>
      <c r="E67" s="287"/>
      <c r="F67" s="318"/>
      <c r="G67" s="330"/>
      <c r="H67" s="368"/>
    </row>
    <row r="68" spans="1:8" ht="7.5" customHeight="1">
      <c r="A68" s="356"/>
      <c r="B68" s="339"/>
      <c r="C68" s="346"/>
      <c r="D68" s="331"/>
      <c r="E68" s="287"/>
      <c r="F68" s="318"/>
      <c r="G68" s="330"/>
      <c r="H68" s="369"/>
    </row>
    <row r="69" spans="1:8" ht="11.25" customHeight="1">
      <c r="A69" s="52" t="s">
        <v>177</v>
      </c>
      <c r="B69" s="78" t="s">
        <v>160</v>
      </c>
      <c r="C69" s="340"/>
      <c r="D69" s="331"/>
      <c r="E69" s="287"/>
      <c r="F69" s="318"/>
      <c r="G69" s="330"/>
      <c r="H69" s="331"/>
    </row>
    <row r="70" spans="2:8" ht="8.25" customHeight="1" hidden="1">
      <c r="B70" s="78"/>
      <c r="C70" s="346"/>
      <c r="D70" s="331"/>
      <c r="E70" s="287"/>
      <c r="F70" s="318"/>
      <c r="G70" s="330"/>
      <c r="H70" s="331"/>
    </row>
    <row r="71" spans="1:8" ht="11.25" customHeight="1">
      <c r="A71" s="59" t="s">
        <v>92</v>
      </c>
      <c r="B71" s="78" t="s">
        <v>94</v>
      </c>
      <c r="C71" s="5">
        <f>C72+C74</f>
        <v>125</v>
      </c>
      <c r="D71" s="289"/>
      <c r="E71" s="287"/>
      <c r="F71" s="5"/>
      <c r="G71" s="287">
        <v>0</v>
      </c>
      <c r="H71" s="289">
        <f>D71-C71</f>
        <v>-125</v>
      </c>
    </row>
    <row r="72" spans="1:8" ht="10.5" customHeight="1">
      <c r="A72" s="333" t="s">
        <v>38</v>
      </c>
      <c r="B72" s="338" t="s">
        <v>276</v>
      </c>
      <c r="C72" s="340">
        <v>30</v>
      </c>
      <c r="D72" s="289"/>
      <c r="E72" s="287"/>
      <c r="F72" s="5"/>
      <c r="G72" s="330">
        <f>D73/C72*100</f>
        <v>73.33333333333333</v>
      </c>
      <c r="H72" s="331">
        <f>D73-C72</f>
        <v>-8</v>
      </c>
    </row>
    <row r="73" spans="1:8" ht="1.5" customHeight="1" hidden="1">
      <c r="A73" s="334"/>
      <c r="B73" s="339"/>
      <c r="C73" s="346"/>
      <c r="D73" s="289">
        <v>22</v>
      </c>
      <c r="E73" s="287"/>
      <c r="F73" s="5"/>
      <c r="G73" s="330"/>
      <c r="H73" s="331"/>
    </row>
    <row r="74" spans="1:8" ht="11.25" customHeight="1">
      <c r="A74" s="59" t="s">
        <v>39</v>
      </c>
      <c r="B74" s="78" t="s">
        <v>93</v>
      </c>
      <c r="C74" s="5">
        <v>95</v>
      </c>
      <c r="D74" s="289">
        <v>8</v>
      </c>
      <c r="E74" s="287"/>
      <c r="F74" s="5">
        <v>16.98</v>
      </c>
      <c r="G74" s="287">
        <f>D74/C74*100</f>
        <v>8.421052631578947</v>
      </c>
      <c r="H74" s="289">
        <f>D74-C74</f>
        <v>-87</v>
      </c>
    </row>
    <row r="75" spans="1:8" ht="11.25" customHeight="1">
      <c r="A75" s="59" t="s">
        <v>40</v>
      </c>
      <c r="B75" s="78" t="s">
        <v>41</v>
      </c>
      <c r="C75" s="5"/>
      <c r="D75" s="289"/>
      <c r="E75" s="287"/>
      <c r="F75" s="5"/>
      <c r="G75" s="287">
        <v>0</v>
      </c>
      <c r="H75" s="289">
        <f>D75-C75</f>
        <v>0</v>
      </c>
    </row>
    <row r="76" spans="1:8" ht="11.25" customHeight="1">
      <c r="A76" s="355" t="s">
        <v>42</v>
      </c>
      <c r="B76" s="338" t="s">
        <v>280</v>
      </c>
      <c r="C76" s="340"/>
      <c r="D76" s="323">
        <v>2.5</v>
      </c>
      <c r="E76" s="287"/>
      <c r="F76" s="340"/>
      <c r="G76" s="330" t="e">
        <f>D76/C76*100</f>
        <v>#DIV/0!</v>
      </c>
      <c r="H76" s="366">
        <f>D76-C76</f>
        <v>2.5</v>
      </c>
    </row>
    <row r="77" spans="1:8" ht="9.75" customHeight="1">
      <c r="A77" s="356"/>
      <c r="B77" s="339"/>
      <c r="C77" s="346"/>
      <c r="D77" s="324"/>
      <c r="E77" s="287"/>
      <c r="F77" s="346"/>
      <c r="G77" s="330"/>
      <c r="H77" s="367"/>
    </row>
    <row r="78" spans="1:8" ht="11.25" customHeight="1">
      <c r="A78" s="355" t="s">
        <v>43</v>
      </c>
      <c r="B78" s="95" t="s">
        <v>44</v>
      </c>
      <c r="C78" s="101"/>
      <c r="D78" s="295"/>
      <c r="E78" s="287"/>
      <c r="F78" s="101"/>
      <c r="G78" s="299"/>
      <c r="H78" s="295"/>
    </row>
    <row r="79" spans="1:8" ht="11.25" customHeight="1">
      <c r="A79" s="356"/>
      <c r="B79" s="126" t="s">
        <v>45</v>
      </c>
      <c r="C79" s="107">
        <f>C80+C81</f>
        <v>0</v>
      </c>
      <c r="D79" s="291">
        <f>D80+D81</f>
        <v>3</v>
      </c>
      <c r="E79" s="289">
        <f>E80+E81</f>
        <v>0</v>
      </c>
      <c r="F79" s="107"/>
      <c r="G79" s="290" t="e">
        <f>D79/C79*100</f>
        <v>#DIV/0!</v>
      </c>
      <c r="H79" s="291">
        <f aca="true" t="shared" si="6" ref="H79:H110">D79-C79</f>
        <v>3</v>
      </c>
    </row>
    <row r="80" spans="1:8" ht="11.25" customHeight="1">
      <c r="A80" s="52" t="s">
        <v>124</v>
      </c>
      <c r="B80" s="77" t="s">
        <v>123</v>
      </c>
      <c r="C80" s="5"/>
      <c r="D80" s="289">
        <v>3</v>
      </c>
      <c r="E80" s="287"/>
      <c r="F80" s="5"/>
      <c r="G80" s="287">
        <v>0</v>
      </c>
      <c r="H80" s="289">
        <f t="shared" si="6"/>
        <v>3</v>
      </c>
    </row>
    <row r="81" spans="1:8" ht="11.25" customHeight="1">
      <c r="A81" s="62" t="s">
        <v>109</v>
      </c>
      <c r="B81" s="168" t="s">
        <v>113</v>
      </c>
      <c r="C81" s="5"/>
      <c r="D81" s="289"/>
      <c r="E81" s="287"/>
      <c r="F81" s="5"/>
      <c r="G81" s="287" t="e">
        <f>D81/C81*100</f>
        <v>#DIV/0!</v>
      </c>
      <c r="H81" s="289">
        <f t="shared" si="6"/>
        <v>0</v>
      </c>
    </row>
    <row r="82" spans="1:8" ht="11.25" customHeight="1">
      <c r="A82" s="62" t="s">
        <v>101</v>
      </c>
      <c r="B82" s="169" t="s">
        <v>125</v>
      </c>
      <c r="C82" s="5">
        <v>30</v>
      </c>
      <c r="D82" s="289"/>
      <c r="E82" s="287"/>
      <c r="F82" s="5"/>
      <c r="G82" s="287">
        <v>0</v>
      </c>
      <c r="H82" s="289">
        <f t="shared" si="6"/>
        <v>-30</v>
      </c>
    </row>
    <row r="83" spans="1:8" ht="11.25" customHeight="1">
      <c r="A83" s="62" t="s">
        <v>132</v>
      </c>
      <c r="B83" s="169" t="s">
        <v>125</v>
      </c>
      <c r="C83" s="5">
        <v>70</v>
      </c>
      <c r="D83" s="289">
        <v>7.08</v>
      </c>
      <c r="E83" s="287"/>
      <c r="F83" s="5">
        <v>11.64</v>
      </c>
      <c r="G83" s="287">
        <f>D83/C83*100</f>
        <v>10.114285714285714</v>
      </c>
      <c r="H83" s="289">
        <f t="shared" si="6"/>
        <v>-62.92</v>
      </c>
    </row>
    <row r="84" spans="1:8" ht="11.25" customHeight="1">
      <c r="A84" s="62" t="s">
        <v>46</v>
      </c>
      <c r="B84" s="78" t="s">
        <v>47</v>
      </c>
      <c r="C84" s="5">
        <f>C85</f>
        <v>600</v>
      </c>
      <c r="D84" s="5">
        <f>D85</f>
        <v>65.18988</v>
      </c>
      <c r="E84" s="5" t="e">
        <f>#REF!</f>
        <v>#REF!</v>
      </c>
      <c r="F84" s="5">
        <v>100.01638</v>
      </c>
      <c r="G84" s="287">
        <f>D84/C84*100</f>
        <v>10.864980000000001</v>
      </c>
      <c r="H84" s="289">
        <f t="shared" si="6"/>
        <v>-534.81012</v>
      </c>
    </row>
    <row r="85" spans="1:8" ht="11.25" customHeight="1" thickBot="1">
      <c r="A85" s="59" t="s">
        <v>48</v>
      </c>
      <c r="B85" s="95" t="s">
        <v>278</v>
      </c>
      <c r="C85" s="101">
        <v>600</v>
      </c>
      <c r="D85" s="295">
        <v>65.18988</v>
      </c>
      <c r="E85" s="299"/>
      <c r="F85" s="101"/>
      <c r="G85" s="299">
        <f>D85/C85*100</f>
        <v>10.864980000000001</v>
      </c>
      <c r="H85" s="295">
        <f t="shared" si="6"/>
        <v>-534.81012</v>
      </c>
    </row>
    <row r="86" spans="1:8" ht="11.25" customHeight="1" thickBot="1">
      <c r="A86" s="55" t="s">
        <v>50</v>
      </c>
      <c r="B86" s="80" t="s">
        <v>51</v>
      </c>
      <c r="C86" s="184">
        <f>C87+C88+C89</f>
        <v>0</v>
      </c>
      <c r="D86" s="181">
        <f>D87+D88+D89</f>
        <v>104.93388999999999</v>
      </c>
      <c r="E86" s="188">
        <f>E87+E88+E89</f>
        <v>0</v>
      </c>
      <c r="F86" s="184">
        <f>F87+F88+F89</f>
        <v>137.03452</v>
      </c>
      <c r="G86" s="182" t="e">
        <f>D86/C86*100</f>
        <v>#DIV/0!</v>
      </c>
      <c r="H86" s="50">
        <f t="shared" si="6"/>
        <v>104.93388999999999</v>
      </c>
    </row>
    <row r="87" spans="1:8" ht="11.25" customHeight="1">
      <c r="A87" s="52" t="s">
        <v>52</v>
      </c>
      <c r="B87" s="152" t="s">
        <v>53</v>
      </c>
      <c r="C87" s="107"/>
      <c r="D87" s="291">
        <v>52.10499</v>
      </c>
      <c r="E87" s="290"/>
      <c r="F87" s="107">
        <v>-11.44632</v>
      </c>
      <c r="G87" s="290">
        <v>0</v>
      </c>
      <c r="H87" s="291">
        <f t="shared" si="6"/>
        <v>52.10499</v>
      </c>
    </row>
    <row r="88" spans="1:8" ht="11.25" customHeight="1" hidden="1">
      <c r="A88" s="59" t="s">
        <v>157</v>
      </c>
      <c r="B88" s="78" t="s">
        <v>53</v>
      </c>
      <c r="C88" s="5"/>
      <c r="D88" s="289"/>
      <c r="E88" s="287"/>
      <c r="F88" s="5"/>
      <c r="G88" s="287" t="e">
        <f aca="true" t="shared" si="7" ref="G88:G95">D88/C88*100</f>
        <v>#DIV/0!</v>
      </c>
      <c r="H88" s="289">
        <f t="shared" si="6"/>
        <v>0</v>
      </c>
    </row>
    <row r="89" spans="1:8" ht="11.25" customHeight="1" thickBot="1">
      <c r="A89" s="59" t="s">
        <v>54</v>
      </c>
      <c r="B89" s="95" t="s">
        <v>51</v>
      </c>
      <c r="C89" s="101"/>
      <c r="D89" s="295">
        <v>52.8289</v>
      </c>
      <c r="E89" s="299"/>
      <c r="F89" s="101">
        <v>148.48084</v>
      </c>
      <c r="G89" s="299" t="e">
        <f t="shared" si="7"/>
        <v>#DIV/0!</v>
      </c>
      <c r="H89" s="295">
        <f t="shared" si="6"/>
        <v>52.8289</v>
      </c>
    </row>
    <row r="90" spans="1:8" ht="11.25" customHeight="1" thickBot="1">
      <c r="A90" s="69" t="s">
        <v>57</v>
      </c>
      <c r="B90" s="191" t="s">
        <v>58</v>
      </c>
      <c r="C90" s="193">
        <f>C91+C167+C165+C164</f>
        <v>353008.577</v>
      </c>
      <c r="D90" s="192">
        <f>D91+D167+D165+D164</f>
        <v>56771.09113</v>
      </c>
      <c r="E90" s="192" t="e">
        <f>E91+E167+E165+E164+E166</f>
        <v>#REF!</v>
      </c>
      <c r="F90" s="193">
        <f>F91+F167+F165+F164+F166</f>
        <v>57527.64672</v>
      </c>
      <c r="G90" s="194">
        <f t="shared" si="7"/>
        <v>16.082071323156548</v>
      </c>
      <c r="H90" s="195">
        <f t="shared" si="6"/>
        <v>-296237.48587</v>
      </c>
    </row>
    <row r="91" spans="1:8" ht="11.25" customHeight="1" thickBot="1">
      <c r="A91" s="70" t="s">
        <v>97</v>
      </c>
      <c r="B91" s="196" t="s">
        <v>98</v>
      </c>
      <c r="C91" s="172">
        <f>C92+C95+C116+C146</f>
        <v>353008.577</v>
      </c>
      <c r="D91" s="88">
        <f>D92+D95+D116+D146</f>
        <v>56771.09113</v>
      </c>
      <c r="E91" s="88" t="e">
        <f>E92+E95+E116+E146</f>
        <v>#REF!</v>
      </c>
      <c r="F91" s="172">
        <f>F92+F95+F116+F146</f>
        <v>57519.465339999995</v>
      </c>
      <c r="G91" s="87">
        <f t="shared" si="7"/>
        <v>16.082071323156548</v>
      </c>
      <c r="H91" s="197">
        <f t="shared" si="6"/>
        <v>-296237.48587</v>
      </c>
    </row>
    <row r="92" spans="1:8" ht="11.25" customHeight="1" thickBot="1">
      <c r="A92" s="69" t="s">
        <v>283</v>
      </c>
      <c r="B92" s="198" t="s">
        <v>59</v>
      </c>
      <c r="C92" s="199">
        <f>C93+C94</f>
        <v>141422.6</v>
      </c>
      <c r="D92" s="122">
        <f>D93+D94</f>
        <v>26843</v>
      </c>
      <c r="E92" s="200">
        <f>E93+E94</f>
        <v>0</v>
      </c>
      <c r="F92" s="199">
        <f>SUM(F93+F94)</f>
        <v>28180</v>
      </c>
      <c r="G92" s="201">
        <f t="shared" si="7"/>
        <v>18.980700397249095</v>
      </c>
      <c r="H92" s="202">
        <f t="shared" si="6"/>
        <v>-114579.6</v>
      </c>
    </row>
    <row r="93" spans="1:8" ht="11.25" customHeight="1">
      <c r="A93" s="60" t="s">
        <v>284</v>
      </c>
      <c r="B93" s="152" t="s">
        <v>60</v>
      </c>
      <c r="C93" s="190">
        <v>140004</v>
      </c>
      <c r="D93" s="291">
        <v>26843</v>
      </c>
      <c r="E93" s="165"/>
      <c r="F93" s="107">
        <v>28180</v>
      </c>
      <c r="G93" s="290">
        <f t="shared" si="7"/>
        <v>19.173023627896345</v>
      </c>
      <c r="H93" s="291">
        <f t="shared" si="6"/>
        <v>-113161</v>
      </c>
    </row>
    <row r="94" spans="1:8" ht="11.25" customHeight="1" thickBot="1">
      <c r="A94" s="298" t="s">
        <v>285</v>
      </c>
      <c r="B94" s="147" t="s">
        <v>89</v>
      </c>
      <c r="C94" s="204">
        <v>1418.6</v>
      </c>
      <c r="D94" s="295"/>
      <c r="E94" s="97"/>
      <c r="F94" s="101"/>
      <c r="G94" s="299">
        <f t="shared" si="7"/>
        <v>0</v>
      </c>
      <c r="H94" s="295">
        <f t="shared" si="6"/>
        <v>-1418.6</v>
      </c>
    </row>
    <row r="95" spans="1:8" ht="11.25" customHeight="1" thickBot="1">
      <c r="A95" s="69" t="s">
        <v>286</v>
      </c>
      <c r="B95" s="292" t="s">
        <v>62</v>
      </c>
      <c r="C95" s="100">
        <f>C98+C101+C107+C97+C104+C103+C106+C105</f>
        <v>11132.5</v>
      </c>
      <c r="D95" s="33">
        <f>D98+D101+D107+D96+D97+D99+D100+D102+D103+D105+D104+D106</f>
        <v>387.4</v>
      </c>
      <c r="E95" s="33">
        <f>E98+E101+E107</f>
        <v>0</v>
      </c>
      <c r="F95" s="100">
        <f>F98+F101+F107+F96+F97+F99+F100+F102+F103</f>
        <v>1068.44</v>
      </c>
      <c r="G95" s="182">
        <f t="shared" si="7"/>
        <v>3.4799011902088477</v>
      </c>
      <c r="H95" s="50">
        <f t="shared" si="6"/>
        <v>-10745.1</v>
      </c>
    </row>
    <row r="96" spans="1:8" ht="11.25" customHeight="1">
      <c r="A96" s="60" t="s">
        <v>287</v>
      </c>
      <c r="B96" s="152" t="s">
        <v>184</v>
      </c>
      <c r="C96" s="190"/>
      <c r="D96" s="291"/>
      <c r="E96" s="205"/>
      <c r="F96" s="107"/>
      <c r="G96" s="290">
        <v>0</v>
      </c>
      <c r="H96" s="291">
        <f t="shared" si="6"/>
        <v>0</v>
      </c>
    </row>
    <row r="97" spans="1:8" ht="11.25" customHeight="1">
      <c r="A97" s="60" t="s">
        <v>287</v>
      </c>
      <c r="B97" s="78" t="s">
        <v>63</v>
      </c>
      <c r="C97" s="111"/>
      <c r="D97" s="289"/>
      <c r="E97" s="174"/>
      <c r="F97" s="5"/>
      <c r="G97" s="287">
        <v>0</v>
      </c>
      <c r="H97" s="289">
        <f t="shared" si="6"/>
        <v>0</v>
      </c>
    </row>
    <row r="98" spans="1:8" s="38" customFormat="1" ht="11.25" customHeight="1">
      <c r="A98" s="60" t="s">
        <v>288</v>
      </c>
      <c r="B98" s="78" t="s">
        <v>64</v>
      </c>
      <c r="C98" s="111"/>
      <c r="D98" s="289"/>
      <c r="E98" s="17"/>
      <c r="F98" s="5"/>
      <c r="G98" s="287">
        <v>0</v>
      </c>
      <c r="H98" s="289">
        <f t="shared" si="6"/>
        <v>0</v>
      </c>
    </row>
    <row r="99" spans="1:8" s="38" customFormat="1" ht="11.25" customHeight="1">
      <c r="A99" s="59" t="s">
        <v>289</v>
      </c>
      <c r="B99" s="78" t="s">
        <v>194</v>
      </c>
      <c r="C99" s="111"/>
      <c r="D99" s="289"/>
      <c r="E99" s="17"/>
      <c r="F99" s="5"/>
      <c r="G99" s="287">
        <v>0</v>
      </c>
      <c r="H99" s="289">
        <f t="shared" si="6"/>
        <v>0</v>
      </c>
    </row>
    <row r="100" spans="1:8" s="38" customFormat="1" ht="11.25" customHeight="1">
      <c r="A100" s="59" t="s">
        <v>290</v>
      </c>
      <c r="B100" s="78" t="s">
        <v>223</v>
      </c>
      <c r="C100" s="111"/>
      <c r="D100" s="289"/>
      <c r="E100" s="17"/>
      <c r="F100" s="5"/>
      <c r="G100" s="287">
        <v>0</v>
      </c>
      <c r="H100" s="289">
        <f t="shared" si="6"/>
        <v>0</v>
      </c>
    </row>
    <row r="101" spans="1:8" s="38" customFormat="1" ht="11.25" customHeight="1">
      <c r="A101" s="59" t="s">
        <v>291</v>
      </c>
      <c r="B101" s="78" t="s">
        <v>66</v>
      </c>
      <c r="C101" s="111"/>
      <c r="D101" s="289">
        <v>0</v>
      </c>
      <c r="E101" s="17"/>
      <c r="F101" s="5"/>
      <c r="G101" s="287" t="e">
        <f>D101/C101*100</f>
        <v>#DIV/0!</v>
      </c>
      <c r="H101" s="289">
        <f t="shared" si="6"/>
        <v>0</v>
      </c>
    </row>
    <row r="102" spans="1:8" s="38" customFormat="1" ht="11.25" customHeight="1">
      <c r="A102" s="59" t="s">
        <v>292</v>
      </c>
      <c r="B102" s="78" t="s">
        <v>225</v>
      </c>
      <c r="C102" s="111"/>
      <c r="D102" s="289">
        <v>0</v>
      </c>
      <c r="E102" s="17"/>
      <c r="F102" s="5"/>
      <c r="G102" s="287">
        <v>0</v>
      </c>
      <c r="H102" s="289">
        <f t="shared" si="6"/>
        <v>0</v>
      </c>
    </row>
    <row r="103" spans="1:8" s="38" customFormat="1" ht="11.25" customHeight="1">
      <c r="A103" s="59" t="s">
        <v>293</v>
      </c>
      <c r="B103" s="78" t="s">
        <v>230</v>
      </c>
      <c r="C103" s="111"/>
      <c r="D103" s="289">
        <v>0</v>
      </c>
      <c r="E103" s="17"/>
      <c r="F103" s="5"/>
      <c r="G103" s="287" t="e">
        <f aca="true" t="shared" si="8" ref="G103:G110">D103/C103*100</f>
        <v>#DIV/0!</v>
      </c>
      <c r="H103" s="289">
        <f t="shared" si="6"/>
        <v>0</v>
      </c>
    </row>
    <row r="104" spans="1:8" s="38" customFormat="1" ht="11.25" customHeight="1">
      <c r="A104" s="62" t="s">
        <v>294</v>
      </c>
      <c r="B104" s="78" t="s">
        <v>242</v>
      </c>
      <c r="C104" s="111"/>
      <c r="D104" s="289">
        <v>0</v>
      </c>
      <c r="E104" s="17"/>
      <c r="F104" s="105"/>
      <c r="G104" s="287" t="e">
        <f t="shared" si="8"/>
        <v>#DIV/0!</v>
      </c>
      <c r="H104" s="289">
        <f t="shared" si="6"/>
        <v>0</v>
      </c>
    </row>
    <row r="105" spans="1:8" s="38" customFormat="1" ht="11.25" customHeight="1">
      <c r="A105" s="62" t="s">
        <v>295</v>
      </c>
      <c r="B105" s="78" t="s">
        <v>256</v>
      </c>
      <c r="C105" s="111">
        <v>2508.4</v>
      </c>
      <c r="D105" s="289"/>
      <c r="E105" s="17"/>
      <c r="F105" s="105"/>
      <c r="G105" s="287">
        <f t="shared" si="8"/>
        <v>0</v>
      </c>
      <c r="H105" s="289">
        <f t="shared" si="6"/>
        <v>-2508.4</v>
      </c>
    </row>
    <row r="106" spans="1:8" s="38" customFormat="1" ht="24" customHeight="1" thickBot="1">
      <c r="A106" s="253" t="s">
        <v>296</v>
      </c>
      <c r="B106" s="147" t="s">
        <v>246</v>
      </c>
      <c r="C106" s="112"/>
      <c r="D106" s="295">
        <v>0</v>
      </c>
      <c r="E106" s="97"/>
      <c r="F106" s="106"/>
      <c r="G106" s="299" t="e">
        <f t="shared" si="8"/>
        <v>#DIV/0!</v>
      </c>
      <c r="H106" s="295">
        <f t="shared" si="6"/>
        <v>0</v>
      </c>
    </row>
    <row r="107" spans="1:8" ht="11.25" customHeight="1" thickBot="1">
      <c r="A107" s="69" t="s">
        <v>297</v>
      </c>
      <c r="B107" s="149" t="s">
        <v>65</v>
      </c>
      <c r="C107" s="100">
        <f>C108+C109+C110+C112+C111</f>
        <v>8624.1</v>
      </c>
      <c r="D107" s="33">
        <f>D108+D109+D110+D112</f>
        <v>387.4</v>
      </c>
      <c r="E107" s="33">
        <f>E108+E109+E110+E112</f>
        <v>0</v>
      </c>
      <c r="F107" s="100">
        <f>F108+F109+F110+F112+F113+F115+F114</f>
        <v>1068.44</v>
      </c>
      <c r="G107" s="182">
        <f t="shared" si="8"/>
        <v>4.492062939900975</v>
      </c>
      <c r="H107" s="50">
        <f t="shared" si="6"/>
        <v>-8236.7</v>
      </c>
    </row>
    <row r="108" spans="1:8" ht="11.25" customHeight="1">
      <c r="A108" s="52" t="s">
        <v>297</v>
      </c>
      <c r="B108" s="152" t="s">
        <v>258</v>
      </c>
      <c r="C108" s="190">
        <v>959.3</v>
      </c>
      <c r="D108" s="291"/>
      <c r="E108" s="290"/>
      <c r="F108" s="107"/>
      <c r="G108" s="290">
        <f t="shared" si="8"/>
        <v>0</v>
      </c>
      <c r="H108" s="291">
        <f t="shared" si="6"/>
        <v>-959.3</v>
      </c>
    </row>
    <row r="109" spans="1:8" ht="24.75" customHeight="1">
      <c r="A109" s="253" t="s">
        <v>297</v>
      </c>
      <c r="B109" s="77" t="s">
        <v>167</v>
      </c>
      <c r="C109" s="5">
        <v>2182.3</v>
      </c>
      <c r="D109" s="289">
        <v>387.4</v>
      </c>
      <c r="E109" s="71"/>
      <c r="F109" s="5">
        <v>448</v>
      </c>
      <c r="G109" s="287">
        <f t="shared" si="8"/>
        <v>17.751913119186177</v>
      </c>
      <c r="H109" s="289">
        <f t="shared" si="6"/>
        <v>-1794.9</v>
      </c>
    </row>
    <row r="110" spans="1:8" ht="11.25" customHeight="1">
      <c r="A110" s="59" t="s">
        <v>297</v>
      </c>
      <c r="B110" s="77" t="s">
        <v>202</v>
      </c>
      <c r="C110" s="5">
        <v>1322.5</v>
      </c>
      <c r="D110" s="289"/>
      <c r="E110" s="71"/>
      <c r="F110" s="5"/>
      <c r="G110" s="287">
        <f t="shared" si="8"/>
        <v>0</v>
      </c>
      <c r="H110" s="289">
        <f t="shared" si="6"/>
        <v>-1322.5</v>
      </c>
    </row>
    <row r="111" spans="1:8" ht="26.25" customHeight="1">
      <c r="A111" s="284" t="s">
        <v>297</v>
      </c>
      <c r="B111" s="77" t="s">
        <v>329</v>
      </c>
      <c r="C111" s="5">
        <v>4160</v>
      </c>
      <c r="D111" s="289"/>
      <c r="E111" s="71"/>
      <c r="F111" s="5"/>
      <c r="G111" s="287"/>
      <c r="H111" s="289"/>
    </row>
    <row r="112" spans="1:8" ht="13.5" customHeight="1">
      <c r="A112" s="59" t="s">
        <v>297</v>
      </c>
      <c r="B112" s="77" t="s">
        <v>233</v>
      </c>
      <c r="C112" s="5"/>
      <c r="D112" s="289"/>
      <c r="E112" s="71"/>
      <c r="F112" s="5">
        <v>620.44</v>
      </c>
      <c r="G112" s="287" t="e">
        <f>D112/C112*100</f>
        <v>#DIV/0!</v>
      </c>
      <c r="H112" s="289">
        <f aca="true" t="shared" si="9" ref="H112:H143">D112-C112</f>
        <v>0</v>
      </c>
    </row>
    <row r="113" spans="1:8" ht="25.5" customHeight="1">
      <c r="A113" s="253" t="s">
        <v>297</v>
      </c>
      <c r="B113" s="148" t="s">
        <v>153</v>
      </c>
      <c r="C113" s="5"/>
      <c r="D113" s="289"/>
      <c r="E113" s="71"/>
      <c r="F113" s="5"/>
      <c r="G113" s="287">
        <v>0</v>
      </c>
      <c r="H113" s="289">
        <f t="shared" si="9"/>
        <v>0</v>
      </c>
    </row>
    <row r="114" spans="1:8" ht="24" customHeight="1">
      <c r="A114" s="255" t="s">
        <v>298</v>
      </c>
      <c r="B114" s="170" t="s">
        <v>231</v>
      </c>
      <c r="C114" s="5"/>
      <c r="D114" s="289"/>
      <c r="E114" s="71"/>
      <c r="F114" s="5"/>
      <c r="G114" s="287">
        <v>0</v>
      </c>
      <c r="H114" s="289">
        <f t="shared" si="9"/>
        <v>0</v>
      </c>
    </row>
    <row r="115" spans="1:8" ht="14.25" customHeight="1" thickBot="1">
      <c r="A115" s="59" t="s">
        <v>298</v>
      </c>
      <c r="B115" s="206" t="s">
        <v>176</v>
      </c>
      <c r="C115" s="101"/>
      <c r="D115" s="295"/>
      <c r="E115" s="85"/>
      <c r="F115" s="101"/>
      <c r="G115" s="299">
        <v>0</v>
      </c>
      <c r="H115" s="295">
        <f t="shared" si="9"/>
        <v>0</v>
      </c>
    </row>
    <row r="116" spans="1:8" ht="11.25" customHeight="1" thickBot="1">
      <c r="A116" s="69" t="s">
        <v>299</v>
      </c>
      <c r="B116" s="210" t="s">
        <v>67</v>
      </c>
      <c r="C116" s="193">
        <f>C117+C134+C136+C137+C138+C139+C140+C141+C144+C135+C142</f>
        <v>175075.29999999996</v>
      </c>
      <c r="D116" s="192">
        <f>D117+D134+D136+D137+D138+D139+D140+D141+D144+D135+D142</f>
        <v>25877.964249999997</v>
      </c>
      <c r="E116" s="192" t="e">
        <f>E117+E134+E136+E137+E138+E139+E140+E141+E144+E135+#REF!</f>
        <v>#REF!</v>
      </c>
      <c r="F116" s="193">
        <f>F117+F134+F136+F137+F138+F139+F140+F141+F144+F135+F143+F142</f>
        <v>24897.5514</v>
      </c>
      <c r="G116" s="194">
        <f>D116/C116*100</f>
        <v>14.78104806903087</v>
      </c>
      <c r="H116" s="195">
        <f t="shared" si="9"/>
        <v>-149197.33574999997</v>
      </c>
    </row>
    <row r="117" spans="1:8" ht="11.25" customHeight="1" thickBot="1">
      <c r="A117" s="69" t="s">
        <v>300</v>
      </c>
      <c r="B117" s="211" t="s">
        <v>208</v>
      </c>
      <c r="C117" s="199">
        <f>C120+C121+C126+C129+C128+C119+C118+C127+C122+C130+C131+C124+C125+C132+C133</f>
        <v>132062.79999999996</v>
      </c>
      <c r="D117" s="122">
        <f>D120+D121+D126+D129+D128+D119+D118+D127+D122+D130+D131+D124+D125+D132+D133</f>
        <v>20500.733</v>
      </c>
      <c r="E117" s="122">
        <f>E120+E121+E126+E129+E128+E119+E118+E127+E122+E130+E131+E124+E125+E132</f>
        <v>0</v>
      </c>
      <c r="F117" s="199">
        <f>F120+F121+F126+F129+F128+F119+F118+F127+F122+F130+F131+F124+F125+F132+F133</f>
        <v>19958.6828</v>
      </c>
      <c r="G117" s="201">
        <f>D117/C117*100</f>
        <v>15.52347292348792</v>
      </c>
      <c r="H117" s="202">
        <f t="shared" si="9"/>
        <v>-111562.06699999995</v>
      </c>
    </row>
    <row r="118" spans="1:8" ht="25.5" customHeight="1">
      <c r="A118" s="254" t="s">
        <v>301</v>
      </c>
      <c r="B118" s="150" t="s">
        <v>87</v>
      </c>
      <c r="C118" s="208">
        <v>1442</v>
      </c>
      <c r="D118" s="291"/>
      <c r="E118" s="209"/>
      <c r="F118" s="107"/>
      <c r="G118" s="290">
        <f>D118/C118*100</f>
        <v>0</v>
      </c>
      <c r="H118" s="291">
        <f t="shared" si="9"/>
        <v>-1442</v>
      </c>
    </row>
    <row r="119" spans="1:8" ht="11.25" customHeight="1">
      <c r="A119" s="60" t="s">
        <v>301</v>
      </c>
      <c r="B119" s="77" t="s">
        <v>91</v>
      </c>
      <c r="C119" s="173">
        <v>18.2</v>
      </c>
      <c r="D119" s="289"/>
      <c r="E119" s="71"/>
      <c r="F119" s="5"/>
      <c r="G119" s="287">
        <f>D119/C119*100</f>
        <v>0</v>
      </c>
      <c r="H119" s="289">
        <f t="shared" si="9"/>
        <v>-18.2</v>
      </c>
    </row>
    <row r="120" spans="1:8" ht="11.25" customHeight="1">
      <c r="A120" s="60" t="s">
        <v>301</v>
      </c>
      <c r="B120" s="77" t="s">
        <v>143</v>
      </c>
      <c r="C120" s="173"/>
      <c r="D120" s="289"/>
      <c r="E120" s="287"/>
      <c r="F120" s="5"/>
      <c r="G120" s="287">
        <v>0</v>
      </c>
      <c r="H120" s="289">
        <f t="shared" si="9"/>
        <v>0</v>
      </c>
    </row>
    <row r="121" spans="1:8" ht="11.25" customHeight="1">
      <c r="A121" s="60" t="s">
        <v>301</v>
      </c>
      <c r="B121" s="78" t="s">
        <v>142</v>
      </c>
      <c r="C121" s="111">
        <v>95816.9</v>
      </c>
      <c r="D121" s="289">
        <v>15954</v>
      </c>
      <c r="E121" s="17"/>
      <c r="F121" s="5">
        <v>14946</v>
      </c>
      <c r="G121" s="287">
        <f>D121/C121*100</f>
        <v>16.650507373960128</v>
      </c>
      <c r="H121" s="289">
        <f t="shared" si="9"/>
        <v>-79862.9</v>
      </c>
    </row>
    <row r="122" spans="1:8" ht="11.25" customHeight="1">
      <c r="A122" s="60" t="s">
        <v>301</v>
      </c>
      <c r="B122" s="78" t="s">
        <v>122</v>
      </c>
      <c r="C122" s="111">
        <v>15571.9</v>
      </c>
      <c r="D122" s="289">
        <v>2592</v>
      </c>
      <c r="E122" s="17"/>
      <c r="F122" s="5">
        <v>2566</v>
      </c>
      <c r="G122" s="287">
        <f>D122/C122*100</f>
        <v>16.64536761731067</v>
      </c>
      <c r="H122" s="289">
        <f t="shared" si="9"/>
        <v>-12979.9</v>
      </c>
    </row>
    <row r="123" spans="2:8" ht="1.5" customHeight="1" hidden="1">
      <c r="B123" s="62"/>
      <c r="C123" s="175"/>
      <c r="D123" s="289"/>
      <c r="E123" s="17"/>
      <c r="F123" s="175"/>
      <c r="G123" s="287" t="e">
        <f>D123/C123*100</f>
        <v>#DIV/0!</v>
      </c>
      <c r="H123" s="289">
        <f t="shared" si="9"/>
        <v>0</v>
      </c>
    </row>
    <row r="124" spans="1:8" ht="12" customHeight="1">
      <c r="A124" s="60" t="s">
        <v>301</v>
      </c>
      <c r="B124" s="78" t="s">
        <v>191</v>
      </c>
      <c r="C124" s="111">
        <v>543.2</v>
      </c>
      <c r="D124" s="289"/>
      <c r="E124" s="17"/>
      <c r="F124" s="5"/>
      <c r="G124" s="287">
        <f>D124/C124*100</f>
        <v>0</v>
      </c>
      <c r="H124" s="289">
        <f t="shared" si="9"/>
        <v>-543.2</v>
      </c>
    </row>
    <row r="125" spans="1:8" ht="9.75" customHeight="1">
      <c r="A125" s="60" t="s">
        <v>301</v>
      </c>
      <c r="B125" s="77" t="s">
        <v>192</v>
      </c>
      <c r="C125" s="111">
        <v>150.5</v>
      </c>
      <c r="D125" s="289"/>
      <c r="E125" s="17"/>
      <c r="F125" s="5"/>
      <c r="G125" s="287">
        <f>D125/C125*100</f>
        <v>0</v>
      </c>
      <c r="H125" s="289">
        <f t="shared" si="9"/>
        <v>-150.5</v>
      </c>
    </row>
    <row r="126" spans="1:8" ht="11.25" customHeight="1">
      <c r="A126" s="60" t="s">
        <v>301</v>
      </c>
      <c r="B126" s="78" t="s">
        <v>69</v>
      </c>
      <c r="C126" s="111"/>
      <c r="D126" s="289"/>
      <c r="E126" s="17"/>
      <c r="F126" s="105"/>
      <c r="G126" s="287">
        <v>0</v>
      </c>
      <c r="H126" s="289">
        <f t="shared" si="9"/>
        <v>0</v>
      </c>
    </row>
    <row r="127" spans="1:8" ht="11.25" customHeight="1">
      <c r="A127" s="60" t="s">
        <v>301</v>
      </c>
      <c r="B127" s="78" t="s">
        <v>108</v>
      </c>
      <c r="C127" s="111"/>
      <c r="D127" s="289"/>
      <c r="E127" s="17"/>
      <c r="F127" s="105"/>
      <c r="G127" s="287">
        <v>0</v>
      </c>
      <c r="H127" s="289">
        <f t="shared" si="9"/>
        <v>0</v>
      </c>
    </row>
    <row r="128" spans="1:8" ht="11.25" customHeight="1">
      <c r="A128" s="60" t="s">
        <v>301</v>
      </c>
      <c r="B128" s="78" t="s">
        <v>70</v>
      </c>
      <c r="C128" s="111"/>
      <c r="D128" s="289"/>
      <c r="E128" s="17"/>
      <c r="F128" s="5"/>
      <c r="G128" s="287" t="e">
        <f>D128/C128*100</f>
        <v>#DIV/0!</v>
      </c>
      <c r="H128" s="289">
        <f t="shared" si="9"/>
        <v>0</v>
      </c>
    </row>
    <row r="129" spans="1:8" ht="11.25" customHeight="1">
      <c r="A129" s="60" t="s">
        <v>301</v>
      </c>
      <c r="B129" s="78" t="s">
        <v>141</v>
      </c>
      <c r="C129" s="111"/>
      <c r="D129" s="289"/>
      <c r="E129" s="17"/>
      <c r="F129" s="105"/>
      <c r="G129" s="287">
        <v>0</v>
      </c>
      <c r="H129" s="289">
        <f t="shared" si="9"/>
        <v>0</v>
      </c>
    </row>
    <row r="130" spans="1:8" ht="27" customHeight="1">
      <c r="A130" s="254" t="s">
        <v>301</v>
      </c>
      <c r="B130" s="77" t="s">
        <v>168</v>
      </c>
      <c r="C130" s="111"/>
      <c r="D130" s="289"/>
      <c r="E130" s="17"/>
      <c r="F130" s="105"/>
      <c r="G130" s="287">
        <v>0</v>
      </c>
      <c r="H130" s="289">
        <f t="shared" si="9"/>
        <v>0</v>
      </c>
    </row>
    <row r="131" spans="1:8" ht="36.75" customHeight="1">
      <c r="A131" s="254" t="s">
        <v>301</v>
      </c>
      <c r="B131" s="77" t="s">
        <v>331</v>
      </c>
      <c r="C131" s="111">
        <v>2601.4</v>
      </c>
      <c r="D131" s="289"/>
      <c r="E131" s="287"/>
      <c r="F131" s="105"/>
      <c r="G131" s="287">
        <v>0</v>
      </c>
      <c r="H131" s="289">
        <f t="shared" si="9"/>
        <v>-2601.4</v>
      </c>
    </row>
    <row r="132" spans="1:8" ht="13.5" customHeight="1">
      <c r="A132" s="60" t="s">
        <v>301</v>
      </c>
      <c r="B132" s="78" t="s">
        <v>169</v>
      </c>
      <c r="C132" s="111">
        <v>12629.4</v>
      </c>
      <c r="D132" s="289">
        <v>1954.733</v>
      </c>
      <c r="E132" s="287"/>
      <c r="F132" s="5">
        <v>2007.163</v>
      </c>
      <c r="G132" s="287">
        <f aca="true" t="shared" si="10" ref="G132:G137">D132/C132*100</f>
        <v>15.477639476142969</v>
      </c>
      <c r="H132" s="289">
        <f t="shared" si="9"/>
        <v>-10674.667</v>
      </c>
    </row>
    <row r="133" spans="1:8" ht="38.25" customHeight="1">
      <c r="A133" s="255" t="s">
        <v>301</v>
      </c>
      <c r="B133" s="77" t="s">
        <v>332</v>
      </c>
      <c r="C133" s="9">
        <v>3289.3</v>
      </c>
      <c r="D133" s="289"/>
      <c r="E133" s="287"/>
      <c r="F133" s="5">
        <v>439.5198</v>
      </c>
      <c r="G133" s="287">
        <f t="shared" si="10"/>
        <v>0</v>
      </c>
      <c r="H133" s="289">
        <f t="shared" si="9"/>
        <v>-3289.3</v>
      </c>
    </row>
    <row r="134" spans="1:8" ht="12.75" customHeight="1">
      <c r="A134" s="62" t="s">
        <v>302</v>
      </c>
      <c r="B134" s="77" t="s">
        <v>173</v>
      </c>
      <c r="C134" s="111">
        <v>1453.2</v>
      </c>
      <c r="D134" s="289"/>
      <c r="E134" s="287"/>
      <c r="F134" s="5"/>
      <c r="G134" s="287">
        <f t="shared" si="10"/>
        <v>0</v>
      </c>
      <c r="H134" s="289">
        <f t="shared" si="9"/>
        <v>-1453.2</v>
      </c>
    </row>
    <row r="135" spans="1:8" ht="24" customHeight="1">
      <c r="A135" s="255" t="s">
        <v>303</v>
      </c>
      <c r="B135" s="77" t="s">
        <v>330</v>
      </c>
      <c r="C135" s="9">
        <v>1252.8</v>
      </c>
      <c r="D135" s="289"/>
      <c r="E135" s="287"/>
      <c r="F135" s="5"/>
      <c r="G135" s="287">
        <f t="shared" si="10"/>
        <v>0</v>
      </c>
      <c r="H135" s="289">
        <f t="shared" si="9"/>
        <v>-1252.8</v>
      </c>
    </row>
    <row r="136" spans="1:8" ht="11.25" customHeight="1">
      <c r="A136" s="62" t="s">
        <v>304</v>
      </c>
      <c r="B136" s="78" t="s">
        <v>186</v>
      </c>
      <c r="C136" s="111">
        <v>1528.9</v>
      </c>
      <c r="D136" s="289">
        <v>382.225</v>
      </c>
      <c r="E136" s="17"/>
      <c r="F136" s="5">
        <v>315.825</v>
      </c>
      <c r="G136" s="287">
        <f t="shared" si="10"/>
        <v>25</v>
      </c>
      <c r="H136" s="289">
        <f t="shared" si="9"/>
        <v>-1146.6750000000002</v>
      </c>
    </row>
    <row r="137" spans="1:8" ht="24" customHeight="1">
      <c r="A137" s="255" t="s">
        <v>305</v>
      </c>
      <c r="B137" s="77" t="s">
        <v>187</v>
      </c>
      <c r="C137" s="173">
        <v>442.2</v>
      </c>
      <c r="D137" s="289">
        <v>19.27295</v>
      </c>
      <c r="E137" s="17"/>
      <c r="F137" s="5"/>
      <c r="G137" s="287">
        <f t="shared" si="10"/>
        <v>4.3584237901402085</v>
      </c>
      <c r="H137" s="289">
        <f t="shared" si="9"/>
        <v>-422.92705</v>
      </c>
    </row>
    <row r="138" spans="1:8" ht="23.25" customHeight="1">
      <c r="A138" s="255" t="s">
        <v>306</v>
      </c>
      <c r="B138" s="79" t="s">
        <v>213</v>
      </c>
      <c r="C138" s="173"/>
      <c r="D138" s="289"/>
      <c r="E138" s="17"/>
      <c r="F138" s="5"/>
      <c r="G138" s="287">
        <v>0</v>
      </c>
      <c r="H138" s="289">
        <f t="shared" si="9"/>
        <v>0</v>
      </c>
    </row>
    <row r="139" spans="1:8" ht="24.75" customHeight="1">
      <c r="A139" s="255" t="s">
        <v>307</v>
      </c>
      <c r="B139" s="262" t="s">
        <v>216</v>
      </c>
      <c r="C139" s="173"/>
      <c r="D139" s="289"/>
      <c r="E139" s="17"/>
      <c r="F139" s="5"/>
      <c r="G139" s="287">
        <v>0</v>
      </c>
      <c r="H139" s="289">
        <f t="shared" si="9"/>
        <v>0</v>
      </c>
    </row>
    <row r="140" spans="1:8" ht="14.25" customHeight="1">
      <c r="A140" s="62" t="s">
        <v>308</v>
      </c>
      <c r="B140" s="77" t="s">
        <v>185</v>
      </c>
      <c r="C140" s="173">
        <v>814.6</v>
      </c>
      <c r="D140" s="289">
        <v>105.93191</v>
      </c>
      <c r="E140" s="17"/>
      <c r="F140" s="5">
        <v>141.3</v>
      </c>
      <c r="G140" s="287">
        <f>D140/C140*100</f>
        <v>13.004162779278172</v>
      </c>
      <c r="H140" s="289">
        <f t="shared" si="9"/>
        <v>-708.66809</v>
      </c>
    </row>
    <row r="141" spans="1:8" ht="11.25" customHeight="1">
      <c r="A141" s="62" t="s">
        <v>309</v>
      </c>
      <c r="B141" s="78" t="s">
        <v>182</v>
      </c>
      <c r="C141" s="111">
        <v>1233.8</v>
      </c>
      <c r="D141" s="289">
        <v>132.80139</v>
      </c>
      <c r="E141" s="17"/>
      <c r="F141" s="5">
        <v>152.7436</v>
      </c>
      <c r="G141" s="287">
        <f>D141/C141*100</f>
        <v>10.763607553898526</v>
      </c>
      <c r="H141" s="289">
        <f t="shared" si="9"/>
        <v>-1100.9986099999999</v>
      </c>
    </row>
    <row r="142" spans="1:8" ht="24.75" customHeight="1">
      <c r="A142" s="255" t="s">
        <v>310</v>
      </c>
      <c r="B142" s="77" t="s">
        <v>190</v>
      </c>
      <c r="C142" s="173"/>
      <c r="D142" s="289"/>
      <c r="E142" s="17"/>
      <c r="F142" s="5"/>
      <c r="G142" s="287" t="e">
        <f>D142/C142*100</f>
        <v>#DIV/0!</v>
      </c>
      <c r="H142" s="289">
        <f t="shared" si="9"/>
        <v>0</v>
      </c>
    </row>
    <row r="143" spans="1:8" ht="12.75" thickBot="1">
      <c r="A143" s="59"/>
      <c r="B143" s="206" t="s">
        <v>193</v>
      </c>
      <c r="C143" s="212"/>
      <c r="D143" s="295"/>
      <c r="E143" s="97"/>
      <c r="F143" s="101"/>
      <c r="G143" s="299">
        <v>0</v>
      </c>
      <c r="H143" s="295">
        <f t="shared" si="9"/>
        <v>0</v>
      </c>
    </row>
    <row r="144" spans="1:8" ht="11.25" customHeight="1" thickBot="1">
      <c r="A144" s="69" t="s">
        <v>311</v>
      </c>
      <c r="B144" s="149" t="s">
        <v>71</v>
      </c>
      <c r="C144" s="100">
        <f>C145</f>
        <v>36287</v>
      </c>
      <c r="D144" s="33">
        <f>D145</f>
        <v>4737</v>
      </c>
      <c r="E144" s="33">
        <f>E145</f>
        <v>0</v>
      </c>
      <c r="F144" s="100">
        <f>F145</f>
        <v>4329</v>
      </c>
      <c r="G144" s="182">
        <f>D144/C144*100</f>
        <v>13.05426185686334</v>
      </c>
      <c r="H144" s="50">
        <f aca="true" t="shared" si="11" ref="H144:H168">D144-C144</f>
        <v>-31550</v>
      </c>
    </row>
    <row r="145" spans="1:8" ht="11.25" customHeight="1" thickBot="1">
      <c r="A145" s="298" t="s">
        <v>312</v>
      </c>
      <c r="B145" s="146" t="s">
        <v>72</v>
      </c>
      <c r="C145" s="91">
        <v>36287</v>
      </c>
      <c r="D145" s="90">
        <v>4737</v>
      </c>
      <c r="E145" s="213"/>
      <c r="F145" s="91">
        <v>4329</v>
      </c>
      <c r="G145" s="164">
        <f>D145/C145*100</f>
        <v>13.05426185686334</v>
      </c>
      <c r="H145" s="90">
        <f t="shared" si="11"/>
        <v>-31550</v>
      </c>
    </row>
    <row r="146" spans="1:8" ht="11.25" customHeight="1" thickBot="1">
      <c r="A146" s="69" t="s">
        <v>313</v>
      </c>
      <c r="B146" s="149" t="s">
        <v>86</v>
      </c>
      <c r="C146" s="100">
        <f>C157+C158+C148+C152+C150</f>
        <v>25378.177</v>
      </c>
      <c r="D146" s="33">
        <f>D157+D158+D148+D152+D150+D149+D151+D155+D156+D153+D154</f>
        <v>3662.72688</v>
      </c>
      <c r="E146" s="215">
        <f>E157+E158+E148+E152+E150+E149+E151+E155+E156</f>
        <v>0</v>
      </c>
      <c r="F146" s="100">
        <f>F147+F151+F153+F157+F158+F152+F155+F156+F154</f>
        <v>3373.47394</v>
      </c>
      <c r="G146" s="182">
        <f>D146/C146*100</f>
        <v>14.432584657282515</v>
      </c>
      <c r="H146" s="50">
        <f t="shared" si="11"/>
        <v>-21715.45012</v>
      </c>
    </row>
    <row r="147" spans="1:8" ht="11.25" customHeight="1">
      <c r="A147" s="263" t="s">
        <v>314</v>
      </c>
      <c r="B147" s="214" t="s">
        <v>86</v>
      </c>
      <c r="C147" s="107"/>
      <c r="D147" s="291">
        <f>D148+D149+D151</f>
        <v>0</v>
      </c>
      <c r="E147" s="290"/>
      <c r="F147" s="107">
        <f>F148+F149+F150</f>
        <v>0</v>
      </c>
      <c r="G147" s="290">
        <v>0</v>
      </c>
      <c r="H147" s="291">
        <f t="shared" si="11"/>
        <v>0</v>
      </c>
    </row>
    <row r="148" spans="1:8" ht="11.25" customHeight="1">
      <c r="A148" s="60" t="s">
        <v>314</v>
      </c>
      <c r="B148" s="78" t="s">
        <v>156</v>
      </c>
      <c r="C148" s="111"/>
      <c r="D148" s="289"/>
      <c r="E148" s="287"/>
      <c r="F148" s="5"/>
      <c r="G148" s="287">
        <v>0</v>
      </c>
      <c r="H148" s="289">
        <f t="shared" si="11"/>
        <v>0</v>
      </c>
    </row>
    <row r="149" spans="1:8" ht="11.25" customHeight="1">
      <c r="A149" s="60" t="s">
        <v>314</v>
      </c>
      <c r="B149" s="78" t="s">
        <v>154</v>
      </c>
      <c r="C149" s="111"/>
      <c r="D149" s="289"/>
      <c r="E149" s="287"/>
      <c r="F149" s="105"/>
      <c r="G149" s="287">
        <v>0</v>
      </c>
      <c r="H149" s="289">
        <f t="shared" si="11"/>
        <v>0</v>
      </c>
    </row>
    <row r="150" spans="1:8" ht="24" customHeight="1">
      <c r="A150" s="254" t="s">
        <v>314</v>
      </c>
      <c r="B150" s="77" t="s">
        <v>131</v>
      </c>
      <c r="C150" s="111"/>
      <c r="D150" s="289"/>
      <c r="E150" s="287"/>
      <c r="F150" s="5"/>
      <c r="G150" s="287">
        <v>0</v>
      </c>
      <c r="H150" s="289">
        <f t="shared" si="11"/>
        <v>0</v>
      </c>
    </row>
    <row r="151" spans="1:8" ht="11.25" customHeight="1">
      <c r="A151" s="60" t="s">
        <v>315</v>
      </c>
      <c r="B151" s="78" t="s">
        <v>162</v>
      </c>
      <c r="C151" s="111"/>
      <c r="D151" s="289"/>
      <c r="E151" s="287"/>
      <c r="F151" s="5"/>
      <c r="G151" s="287">
        <v>0</v>
      </c>
      <c r="H151" s="289">
        <f t="shared" si="11"/>
        <v>0</v>
      </c>
    </row>
    <row r="152" spans="1:8" ht="11.25" customHeight="1">
      <c r="A152" s="62" t="s">
        <v>316</v>
      </c>
      <c r="B152" s="77" t="s">
        <v>175</v>
      </c>
      <c r="C152" s="173"/>
      <c r="D152" s="289"/>
      <c r="E152" s="287"/>
      <c r="F152" s="105"/>
      <c r="G152" s="287">
        <v>0</v>
      </c>
      <c r="H152" s="289">
        <f t="shared" si="11"/>
        <v>0</v>
      </c>
    </row>
    <row r="153" spans="1:8" ht="10.5" customHeight="1">
      <c r="A153" s="62" t="s">
        <v>317</v>
      </c>
      <c r="B153" s="77" t="s">
        <v>116</v>
      </c>
      <c r="C153" s="173"/>
      <c r="D153" s="289"/>
      <c r="E153" s="287"/>
      <c r="F153" s="5"/>
      <c r="G153" s="287">
        <v>0</v>
      </c>
      <c r="H153" s="289">
        <f t="shared" si="11"/>
        <v>0</v>
      </c>
    </row>
    <row r="154" spans="1:8" ht="23.25" customHeight="1">
      <c r="A154" s="253" t="s">
        <v>318</v>
      </c>
      <c r="B154" s="77" t="s">
        <v>118</v>
      </c>
      <c r="C154" s="173"/>
      <c r="D154" s="289"/>
      <c r="E154" s="287"/>
      <c r="F154" s="5"/>
      <c r="G154" s="287">
        <v>0</v>
      </c>
      <c r="H154" s="289">
        <f t="shared" si="11"/>
        <v>0</v>
      </c>
    </row>
    <row r="155" spans="1:8" ht="11.25" customHeight="1">
      <c r="A155" s="62" t="s">
        <v>319</v>
      </c>
      <c r="B155" s="77" t="s">
        <v>164</v>
      </c>
      <c r="C155" s="173"/>
      <c r="D155" s="289"/>
      <c r="E155" s="287"/>
      <c r="F155" s="105"/>
      <c r="G155" s="287">
        <v>0</v>
      </c>
      <c r="H155" s="289">
        <f t="shared" si="11"/>
        <v>0</v>
      </c>
    </row>
    <row r="156" spans="1:8" ht="11.25" customHeight="1" thickBot="1">
      <c r="A156" s="62" t="s">
        <v>320</v>
      </c>
      <c r="B156" s="147" t="s">
        <v>166</v>
      </c>
      <c r="C156" s="204"/>
      <c r="D156" s="295"/>
      <c r="E156" s="299"/>
      <c r="F156" s="101"/>
      <c r="G156" s="299">
        <v>0</v>
      </c>
      <c r="H156" s="295">
        <f t="shared" si="11"/>
        <v>0</v>
      </c>
    </row>
    <row r="157" spans="1:8" ht="11.25" customHeight="1" thickBot="1">
      <c r="A157" s="69" t="s">
        <v>321</v>
      </c>
      <c r="B157" s="216" t="s">
        <v>83</v>
      </c>
      <c r="C157" s="193">
        <v>25378.177</v>
      </c>
      <c r="D157" s="192">
        <v>3662.72688</v>
      </c>
      <c r="E157" s="194"/>
      <c r="F157" s="193">
        <v>3373.47394</v>
      </c>
      <c r="G157" s="194">
        <f>D157/C157*100</f>
        <v>14.432584657282515</v>
      </c>
      <c r="H157" s="195">
        <f t="shared" si="11"/>
        <v>-21715.45012</v>
      </c>
    </row>
    <row r="158" spans="1:8" ht="11.25" customHeight="1" thickBot="1">
      <c r="A158" s="55" t="s">
        <v>322</v>
      </c>
      <c r="B158" s="217" t="s">
        <v>151</v>
      </c>
      <c r="C158" s="219">
        <f>C161+C159+C162</f>
        <v>0</v>
      </c>
      <c r="D158" s="218">
        <f>D161+D159+D162+D160+D163</f>
        <v>0</v>
      </c>
      <c r="E158" s="220"/>
      <c r="F158" s="219">
        <f>F161+F159+F162+F160+F163</f>
        <v>0</v>
      </c>
      <c r="G158" s="201">
        <v>0</v>
      </c>
      <c r="H158" s="202">
        <f t="shared" si="11"/>
        <v>0</v>
      </c>
    </row>
    <row r="159" spans="1:8" ht="22.5" customHeight="1">
      <c r="A159" s="254" t="s">
        <v>323</v>
      </c>
      <c r="B159" s="150" t="s">
        <v>170</v>
      </c>
      <c r="C159" s="208"/>
      <c r="D159" s="291"/>
      <c r="E159" s="127"/>
      <c r="F159" s="107"/>
      <c r="G159" s="290">
        <v>0</v>
      </c>
      <c r="H159" s="291">
        <f t="shared" si="11"/>
        <v>0</v>
      </c>
    </row>
    <row r="160" spans="1:8" ht="21.75" customHeight="1">
      <c r="A160" s="254" t="s">
        <v>323</v>
      </c>
      <c r="B160" s="77" t="s">
        <v>159</v>
      </c>
      <c r="C160" s="173"/>
      <c r="D160" s="289"/>
      <c r="E160" s="87"/>
      <c r="F160" s="5"/>
      <c r="G160" s="287">
        <v>0</v>
      </c>
      <c r="H160" s="289">
        <f t="shared" si="11"/>
        <v>0</v>
      </c>
    </row>
    <row r="161" spans="1:8" ht="11.25" customHeight="1">
      <c r="A161" s="60" t="s">
        <v>323</v>
      </c>
      <c r="B161" s="78" t="s">
        <v>152</v>
      </c>
      <c r="C161" s="111"/>
      <c r="D161" s="289"/>
      <c r="E161" s="287"/>
      <c r="F161" s="5"/>
      <c r="G161" s="287">
        <v>0</v>
      </c>
      <c r="H161" s="289">
        <f t="shared" si="11"/>
        <v>0</v>
      </c>
    </row>
    <row r="162" spans="1:8" ht="11.25" customHeight="1">
      <c r="A162" s="60" t="s">
        <v>323</v>
      </c>
      <c r="B162" s="77" t="s">
        <v>158</v>
      </c>
      <c r="C162" s="111"/>
      <c r="D162" s="289"/>
      <c r="E162" s="287"/>
      <c r="F162" s="5"/>
      <c r="G162" s="287">
        <v>0</v>
      </c>
      <c r="H162" s="289">
        <f t="shared" si="11"/>
        <v>0</v>
      </c>
    </row>
    <row r="163" spans="1:8" ht="11.25" customHeight="1" thickBot="1">
      <c r="A163" s="52" t="s">
        <v>323</v>
      </c>
      <c r="B163" s="147" t="s">
        <v>180</v>
      </c>
      <c r="C163" s="112"/>
      <c r="D163" s="295"/>
      <c r="E163" s="299"/>
      <c r="F163" s="101"/>
      <c r="G163" s="299">
        <v>0</v>
      </c>
      <c r="H163" s="295">
        <f t="shared" si="11"/>
        <v>0</v>
      </c>
    </row>
    <row r="164" spans="1:8" ht="11.25" customHeight="1">
      <c r="A164" s="221" t="s">
        <v>102</v>
      </c>
      <c r="B164" s="210" t="s">
        <v>99</v>
      </c>
      <c r="C164" s="193"/>
      <c r="D164" s="192"/>
      <c r="E164" s="222"/>
      <c r="F164" s="193">
        <v>8.18266</v>
      </c>
      <c r="G164" s="194">
        <v>0</v>
      </c>
      <c r="H164" s="195">
        <f t="shared" si="11"/>
        <v>0</v>
      </c>
    </row>
    <row r="165" spans="1:8" ht="11.25" customHeight="1" thickBot="1">
      <c r="A165" s="223" t="s">
        <v>95</v>
      </c>
      <c r="B165" s="211" t="s">
        <v>55</v>
      </c>
      <c r="C165" s="199"/>
      <c r="D165" s="122">
        <f>D166</f>
        <v>0</v>
      </c>
      <c r="E165" s="224"/>
      <c r="F165" s="199">
        <f>F166</f>
        <v>0</v>
      </c>
      <c r="G165" s="201">
        <v>0</v>
      </c>
      <c r="H165" s="202">
        <f t="shared" si="11"/>
        <v>0</v>
      </c>
    </row>
    <row r="166" spans="1:8" ht="11.25" customHeight="1" thickBot="1">
      <c r="A166" s="52" t="s">
        <v>324</v>
      </c>
      <c r="B166" s="146" t="s">
        <v>140</v>
      </c>
      <c r="C166" s="91"/>
      <c r="D166" s="90"/>
      <c r="E166" s="164"/>
      <c r="F166" s="91"/>
      <c r="G166" s="164">
        <v>0</v>
      </c>
      <c r="H166" s="90">
        <f t="shared" si="11"/>
        <v>0</v>
      </c>
    </row>
    <row r="167" spans="1:8" ht="11.25" customHeight="1" thickBot="1">
      <c r="A167" s="221" t="s">
        <v>96</v>
      </c>
      <c r="B167" s="225" t="s">
        <v>56</v>
      </c>
      <c r="C167" s="227"/>
      <c r="D167" s="226"/>
      <c r="E167" s="228"/>
      <c r="F167" s="227">
        <v>-0.00128</v>
      </c>
      <c r="G167" s="229">
        <v>0</v>
      </c>
      <c r="H167" s="293">
        <f t="shared" si="11"/>
        <v>0</v>
      </c>
    </row>
    <row r="168" spans="1:8" ht="11.25" customHeight="1" thickBot="1">
      <c r="A168" s="69"/>
      <c r="B168" s="292" t="s">
        <v>77</v>
      </c>
      <c r="C168" s="100">
        <f>C8+C90</f>
        <v>426270.853</v>
      </c>
      <c r="D168" s="33">
        <f>D90+D8</f>
        <v>68506.9901</v>
      </c>
      <c r="E168" s="33" t="e">
        <f>E90+E8</f>
        <v>#REF!</v>
      </c>
      <c r="F168" s="100">
        <f>F8+F90</f>
        <v>68223.37174999999</v>
      </c>
      <c r="G168" s="182">
        <f>D168/C168*100</f>
        <v>16.071234900970342</v>
      </c>
      <c r="H168" s="50">
        <f t="shared" si="11"/>
        <v>-357763.8629</v>
      </c>
    </row>
    <row r="169" spans="1:8" ht="11.25" customHeight="1">
      <c r="A169" s="15"/>
      <c r="B169" s="19"/>
      <c r="C169" s="10"/>
      <c r="E169" s="36"/>
      <c r="F169" s="108"/>
      <c r="G169" s="74"/>
      <c r="H169" s="75"/>
    </row>
    <row r="170" spans="1:7" ht="11.25" customHeight="1">
      <c r="A170" s="22" t="s">
        <v>171</v>
      </c>
      <c r="B170" s="22"/>
      <c r="C170" s="11"/>
      <c r="D170" s="34"/>
      <c r="E170" s="74"/>
      <c r="F170" s="102"/>
      <c r="G170" s="22"/>
    </row>
    <row r="171" spans="1:7" ht="11.25" customHeight="1">
      <c r="A171" s="22" t="s">
        <v>149</v>
      </c>
      <c r="B171" s="21"/>
      <c r="C171" s="12"/>
      <c r="D171" s="34" t="s">
        <v>172</v>
      </c>
      <c r="E171" s="37"/>
      <c r="F171" s="109"/>
      <c r="G171" s="22"/>
    </row>
    <row r="172" spans="1:7" ht="11.25" customHeight="1">
      <c r="A172" s="22"/>
      <c r="B172" s="21"/>
      <c r="C172" s="12"/>
      <c r="D172" s="34"/>
      <c r="E172" s="37"/>
      <c r="F172" s="109"/>
      <c r="G172" s="22"/>
    </row>
    <row r="173" spans="1:6" ht="11.25" customHeight="1">
      <c r="A173" s="76" t="s">
        <v>265</v>
      </c>
      <c r="B173" s="22"/>
      <c r="C173" s="13"/>
      <c r="D173" s="35"/>
      <c r="E173" s="38"/>
      <c r="F173" s="103"/>
    </row>
    <row r="174" spans="1:6" ht="11.25" customHeight="1">
      <c r="A174" s="76" t="s">
        <v>150</v>
      </c>
      <c r="C174" s="13"/>
      <c r="D174" s="35"/>
      <c r="E174" s="38"/>
      <c r="F174" s="110"/>
    </row>
    <row r="175" spans="1:5" ht="11.25" customHeight="1">
      <c r="A175" s="15"/>
      <c r="E175" s="2"/>
    </row>
    <row r="176" ht="11.25" customHeight="1">
      <c r="A176" s="15"/>
    </row>
    <row r="177" ht="11.25" customHeight="1">
      <c r="A177" s="15"/>
    </row>
    <row r="178" ht="11.25" customHeight="1">
      <c r="A178" s="15"/>
    </row>
    <row r="179" ht="11.25" customHeight="1">
      <c r="A179" s="15"/>
    </row>
    <row r="180" ht="11.25" customHeight="1">
      <c r="A180" s="15"/>
    </row>
    <row r="181" ht="11.25" customHeight="1">
      <c r="A181" s="15"/>
    </row>
  </sheetData>
  <sheetProtection/>
  <mergeCells count="64">
    <mergeCell ref="H76:H77"/>
    <mergeCell ref="A78:A79"/>
    <mergeCell ref="A76:A77"/>
    <mergeCell ref="B76:B77"/>
    <mergeCell ref="C76:C77"/>
    <mergeCell ref="D76:D77"/>
    <mergeCell ref="F76:F77"/>
    <mergeCell ref="G76:G77"/>
    <mergeCell ref="C69:C70"/>
    <mergeCell ref="D69:D70"/>
    <mergeCell ref="F69:F70"/>
    <mergeCell ref="G69:G70"/>
    <mergeCell ref="H69:H70"/>
    <mergeCell ref="A72:A73"/>
    <mergeCell ref="B72:B73"/>
    <mergeCell ref="C72:C73"/>
    <mergeCell ref="G72:G73"/>
    <mergeCell ref="H72:H73"/>
    <mergeCell ref="H47:H48"/>
    <mergeCell ref="A67:A68"/>
    <mergeCell ref="B67:B68"/>
    <mergeCell ref="C67:C68"/>
    <mergeCell ref="D67:D68"/>
    <mergeCell ref="F67:F68"/>
    <mergeCell ref="G67:G68"/>
    <mergeCell ref="H67:H68"/>
    <mergeCell ref="A47:A48"/>
    <mergeCell ref="B47:B48"/>
    <mergeCell ref="C47:C48"/>
    <mergeCell ref="D47:D48"/>
    <mergeCell ref="F47:F48"/>
    <mergeCell ref="G47:G48"/>
    <mergeCell ref="H41:H42"/>
    <mergeCell ref="A45:A46"/>
    <mergeCell ref="B45:B46"/>
    <mergeCell ref="C45:C46"/>
    <mergeCell ref="D45:D46"/>
    <mergeCell ref="F45:F46"/>
    <mergeCell ref="G45:G46"/>
    <mergeCell ref="H45:H46"/>
    <mergeCell ref="A41:A42"/>
    <mergeCell ref="B41:B42"/>
    <mergeCell ref="C41:C42"/>
    <mergeCell ref="D41:D42"/>
    <mergeCell ref="F41:F42"/>
    <mergeCell ref="G41:G42"/>
    <mergeCell ref="A37:A38"/>
    <mergeCell ref="B37:B38"/>
    <mergeCell ref="C37:C38"/>
    <mergeCell ref="F37:F38"/>
    <mergeCell ref="G37:G38"/>
    <mergeCell ref="H37:H38"/>
    <mergeCell ref="A26:A27"/>
    <mergeCell ref="C26:C27"/>
    <mergeCell ref="D26:D27"/>
    <mergeCell ref="F26:F27"/>
    <mergeCell ref="G26:G27"/>
    <mergeCell ref="H26:H27"/>
    <mergeCell ref="G5:H5"/>
    <mergeCell ref="A20:A21"/>
    <mergeCell ref="C20:C21"/>
    <mergeCell ref="D20:D21"/>
    <mergeCell ref="F20:F21"/>
    <mergeCell ref="H20:H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A179"/>
  <sheetViews>
    <sheetView tabSelected="1" zoomScale="120" zoomScaleNormal="120" zoomScalePageLayoutView="0" workbookViewId="0" topLeftCell="A1">
      <selection activeCell="D11" sqref="D11"/>
    </sheetView>
  </sheetViews>
  <sheetFormatPr defaultColWidth="9.00390625" defaultRowHeight="12.75"/>
  <cols>
    <col min="1" max="1" width="23.25390625" style="52" customWidth="1"/>
    <col min="2" max="2" width="74.125" style="15" customWidth="1"/>
    <col min="3" max="4" width="14.75390625" style="14" customWidth="1"/>
    <col min="5" max="5" width="11.75390625" style="2" customWidth="1"/>
    <col min="6" max="6" width="11.00390625" style="15" hidden="1" customWidth="1"/>
    <col min="7" max="7" width="12.00390625" style="14" customWidth="1"/>
    <col min="8" max="8" width="8.375" style="15" customWidth="1"/>
    <col min="9" max="9" width="11.625" style="15" customWidth="1"/>
    <col min="10" max="10" width="11.625" style="39" customWidth="1"/>
    <col min="11" max="16384" width="9.125" style="39" customWidth="1"/>
  </cols>
  <sheetData>
    <row r="1" spans="1:4" ht="11.25" customHeight="1">
      <c r="A1" s="15"/>
      <c r="B1" s="24" t="s">
        <v>183</v>
      </c>
      <c r="C1" s="6"/>
      <c r="D1" s="6"/>
    </row>
    <row r="2" spans="1:4" ht="11.25" customHeight="1">
      <c r="A2" s="15"/>
      <c r="B2" s="24" t="s">
        <v>0</v>
      </c>
      <c r="C2" s="6"/>
      <c r="D2" s="6"/>
    </row>
    <row r="3" spans="1:7" ht="11.25" customHeight="1">
      <c r="A3" s="15"/>
      <c r="B3" s="24" t="s">
        <v>1</v>
      </c>
      <c r="C3" s="6"/>
      <c r="D3" s="6"/>
      <c r="E3" s="29"/>
      <c r="G3" s="104"/>
    </row>
    <row r="4" spans="1:9" ht="11.25" customHeight="1" thickBot="1">
      <c r="A4" s="15"/>
      <c r="B4" s="24" t="s">
        <v>344</v>
      </c>
      <c r="C4" s="6"/>
      <c r="D4" s="6"/>
      <c r="H4" s="19"/>
      <c r="I4" s="19"/>
    </row>
    <row r="5" spans="1:9" s="38" customFormat="1" ht="11.25" customHeight="1" thickBot="1">
      <c r="A5" s="25" t="s">
        <v>2</v>
      </c>
      <c r="B5" s="41"/>
      <c r="C5" s="7" t="s">
        <v>326</v>
      </c>
      <c r="D5" s="7" t="s">
        <v>337</v>
      </c>
      <c r="E5" s="30" t="s">
        <v>3</v>
      </c>
      <c r="F5" s="42"/>
      <c r="G5" s="7" t="s">
        <v>3</v>
      </c>
      <c r="H5" s="347" t="s">
        <v>82</v>
      </c>
      <c r="I5" s="348"/>
    </row>
    <row r="6" spans="1:9" s="38" customFormat="1" ht="11.25" customHeight="1">
      <c r="A6" s="26" t="s">
        <v>4</v>
      </c>
      <c r="B6" s="26" t="s">
        <v>5</v>
      </c>
      <c r="C6" s="8" t="s">
        <v>81</v>
      </c>
      <c r="D6" s="8" t="s">
        <v>81</v>
      </c>
      <c r="E6" s="31" t="s">
        <v>228</v>
      </c>
      <c r="F6" s="31" t="s">
        <v>228</v>
      </c>
      <c r="G6" s="99" t="s">
        <v>228</v>
      </c>
      <c r="H6" s="25" t="s">
        <v>8</v>
      </c>
      <c r="I6" s="41" t="s">
        <v>9</v>
      </c>
    </row>
    <row r="7" spans="1:9" ht="11.25" customHeight="1" thickBot="1">
      <c r="A7" s="26" t="s">
        <v>7</v>
      </c>
      <c r="B7" s="45"/>
      <c r="C7" s="8" t="s">
        <v>6</v>
      </c>
      <c r="D7" s="8" t="s">
        <v>6</v>
      </c>
      <c r="E7" s="32">
        <v>2019</v>
      </c>
      <c r="G7" s="8">
        <v>2018</v>
      </c>
      <c r="H7" s="46"/>
      <c r="I7" s="46"/>
    </row>
    <row r="8" spans="1:9" s="22" customFormat="1" ht="11.25" customHeight="1" thickBot="1">
      <c r="A8" s="57" t="s">
        <v>10</v>
      </c>
      <c r="B8" s="48" t="s">
        <v>11</v>
      </c>
      <c r="C8" s="4">
        <f>C9+C15+C25+C51+C63+C84+C37+C59</f>
        <v>73262.276</v>
      </c>
      <c r="D8" s="4">
        <f>D9+D15+D25+D51+D63+D84+D37+D59</f>
        <v>75628.71003</v>
      </c>
      <c r="E8" s="1">
        <f>E9+E15+E25+E51+E63+E84+E38+E59+E36+E58</f>
        <v>19965.93377</v>
      </c>
      <c r="F8" s="1" t="e">
        <f>F9+F15+F25+F51+F63+F84+F38+F61+F59</f>
        <v>#REF!</v>
      </c>
      <c r="G8" s="4">
        <f>G9+G15+G25+G51+G63+G84+G37+G59+G14+G36+G60+G58</f>
        <v>17225.56671</v>
      </c>
      <c r="H8" s="129">
        <f>E8/D8*100</f>
        <v>26.399939602407628</v>
      </c>
      <c r="I8" s="82">
        <f aca="true" t="shared" si="0" ref="I8:I20">E8-C8</f>
        <v>-53296.342229999995</v>
      </c>
    </row>
    <row r="9" spans="1:9" s="21" customFormat="1" ht="15" customHeight="1" thickBot="1">
      <c r="A9" s="250" t="s">
        <v>12</v>
      </c>
      <c r="B9" s="56" t="s">
        <v>13</v>
      </c>
      <c r="C9" s="4">
        <f>C10</f>
        <v>47835.6</v>
      </c>
      <c r="D9" s="4">
        <f>D10</f>
        <v>47900.03403</v>
      </c>
      <c r="E9" s="1">
        <f>E10</f>
        <v>13183.60088</v>
      </c>
      <c r="F9" s="63">
        <f>F10</f>
        <v>0</v>
      </c>
      <c r="G9" s="4">
        <f>G10</f>
        <v>12636.56736</v>
      </c>
      <c r="H9" s="129">
        <f>E9/D9*100</f>
        <v>27.523155561315576</v>
      </c>
      <c r="I9" s="82">
        <f t="shared" si="0"/>
        <v>-34651.99912</v>
      </c>
    </row>
    <row r="10" spans="1:9" ht="11.25" customHeight="1">
      <c r="A10" s="52" t="s">
        <v>14</v>
      </c>
      <c r="B10" s="126" t="s">
        <v>15</v>
      </c>
      <c r="C10" s="107">
        <f>C11+C12+C13</f>
        <v>47835.6</v>
      </c>
      <c r="D10" s="107">
        <f>D11+D12+D13</f>
        <v>47900.03403</v>
      </c>
      <c r="E10" s="303">
        <f>E11+E12+E13</f>
        <v>13183.60088</v>
      </c>
      <c r="F10" s="303">
        <f>F11+F12+F13</f>
        <v>0</v>
      </c>
      <c r="G10" s="107">
        <v>12636.56736</v>
      </c>
      <c r="H10" s="314">
        <f>E10/C10*100</f>
        <v>27.560228950823234</v>
      </c>
      <c r="I10" s="303">
        <f t="shared" si="0"/>
        <v>-34651.99912</v>
      </c>
    </row>
    <row r="11" spans="1:9" ht="26.25" customHeight="1">
      <c r="A11" s="252" t="s">
        <v>103</v>
      </c>
      <c r="B11" s="119" t="s">
        <v>111</v>
      </c>
      <c r="C11" s="5">
        <v>47664.6</v>
      </c>
      <c r="D11" s="5">
        <v>47729.03403</v>
      </c>
      <c r="E11" s="305">
        <v>13135.71813</v>
      </c>
      <c r="F11" s="304"/>
      <c r="G11" s="5">
        <v>12558.47882</v>
      </c>
      <c r="H11" s="304">
        <f>E11/C11*100</f>
        <v>27.55864547274078</v>
      </c>
      <c r="I11" s="305">
        <f t="shared" si="0"/>
        <v>-34528.88187</v>
      </c>
    </row>
    <row r="12" spans="1:9" ht="48" customHeight="1">
      <c r="A12" s="252" t="s">
        <v>104</v>
      </c>
      <c r="B12" s="120" t="s">
        <v>112</v>
      </c>
      <c r="C12" s="5">
        <v>50</v>
      </c>
      <c r="D12" s="5">
        <v>50</v>
      </c>
      <c r="E12" s="305">
        <v>24.64839</v>
      </c>
      <c r="F12" s="304"/>
      <c r="G12" s="5">
        <v>66.02706</v>
      </c>
      <c r="H12" s="304">
        <f>E12/C12*100</f>
        <v>49.29678</v>
      </c>
      <c r="I12" s="305">
        <f t="shared" si="0"/>
        <v>-25.35161</v>
      </c>
    </row>
    <row r="13" spans="1:9" ht="24" customHeight="1" thickBot="1">
      <c r="A13" s="251" t="s">
        <v>105</v>
      </c>
      <c r="B13" s="121" t="s">
        <v>106</v>
      </c>
      <c r="C13" s="5">
        <v>121</v>
      </c>
      <c r="D13" s="5">
        <v>121</v>
      </c>
      <c r="E13" s="305">
        <v>23.23436</v>
      </c>
      <c r="F13" s="304"/>
      <c r="G13" s="5">
        <v>12.06148</v>
      </c>
      <c r="H13" s="304">
        <f>E13/C13*100</f>
        <v>19.20195041322314</v>
      </c>
      <c r="I13" s="305">
        <f t="shared" si="0"/>
        <v>-97.76564</v>
      </c>
    </row>
    <row r="14" spans="1:9" ht="15" customHeight="1" hidden="1" thickBot="1">
      <c r="A14" s="116" t="s">
        <v>121</v>
      </c>
      <c r="B14" s="155" t="s">
        <v>120</v>
      </c>
      <c r="C14" s="124"/>
      <c r="D14" s="124"/>
      <c r="E14" s="123"/>
      <c r="F14" s="115"/>
      <c r="G14" s="199"/>
      <c r="H14" s="131">
        <v>0</v>
      </c>
      <c r="I14" s="123">
        <f t="shared" si="0"/>
        <v>0</v>
      </c>
    </row>
    <row r="15" spans="1:9" s="58" customFormat="1" ht="11.25" customHeight="1" thickBot="1">
      <c r="A15" s="55" t="s">
        <v>16</v>
      </c>
      <c r="B15" s="56" t="s">
        <v>17</v>
      </c>
      <c r="C15" s="4">
        <f>C16+C20+C22+C23+C24+C19</f>
        <v>17548.5</v>
      </c>
      <c r="D15" s="4">
        <f>D16+D22+D23+D24+D19+D20</f>
        <v>17548.5</v>
      </c>
      <c r="E15" s="1">
        <f>E16+E20+E22+E23+E24</f>
        <v>4291.74364</v>
      </c>
      <c r="F15" s="69">
        <f>F16+F21+F22+F23</f>
        <v>0</v>
      </c>
      <c r="G15" s="4">
        <f>G16+G20+G22+G23</f>
        <v>2964.3359</v>
      </c>
      <c r="H15" s="49">
        <f aca="true" t="shared" si="1" ref="H15:H20">E15/C15*100</f>
        <v>24.45647001168191</v>
      </c>
      <c r="I15" s="50">
        <f t="shared" si="0"/>
        <v>-13256.75636</v>
      </c>
    </row>
    <row r="16" spans="1:9" s="58" customFormat="1" ht="11.25" customHeight="1">
      <c r="A16" s="52" t="s">
        <v>78</v>
      </c>
      <c r="B16" s="307" t="s">
        <v>84</v>
      </c>
      <c r="C16" s="107">
        <f>C17+C18</f>
        <v>13821</v>
      </c>
      <c r="D16" s="107">
        <f>D17+D18</f>
        <v>13821</v>
      </c>
      <c r="E16" s="303">
        <f>E17+E18+E19</f>
        <v>2475.89311</v>
      </c>
      <c r="F16" s="303">
        <f>F17+F18</f>
        <v>0</v>
      </c>
      <c r="G16" s="107">
        <f>G17+G18+G19</f>
        <v>1783.9234299999998</v>
      </c>
      <c r="H16" s="138">
        <f t="shared" si="1"/>
        <v>17.91399399464583</v>
      </c>
      <c r="I16" s="139">
        <f t="shared" si="0"/>
        <v>-11345.10689</v>
      </c>
    </row>
    <row r="17" spans="1:9" s="58" customFormat="1" ht="15.75" customHeight="1">
      <c r="A17" s="59" t="s">
        <v>79</v>
      </c>
      <c r="B17" s="308" t="s">
        <v>85</v>
      </c>
      <c r="C17" s="9">
        <v>7308</v>
      </c>
      <c r="D17" s="9">
        <v>7308</v>
      </c>
      <c r="E17" s="305">
        <v>770.40765</v>
      </c>
      <c r="F17" s="92"/>
      <c r="G17" s="5">
        <v>617.89601</v>
      </c>
      <c r="H17" s="304">
        <f t="shared" si="1"/>
        <v>10.54197660098522</v>
      </c>
      <c r="I17" s="305">
        <f t="shared" si="0"/>
        <v>-6537.59235</v>
      </c>
    </row>
    <row r="18" spans="1:9" ht="26.25" customHeight="1">
      <c r="A18" s="253" t="s">
        <v>80</v>
      </c>
      <c r="B18" s="308" t="s">
        <v>226</v>
      </c>
      <c r="C18" s="9">
        <v>6513</v>
      </c>
      <c r="D18" s="9">
        <v>6513</v>
      </c>
      <c r="E18" s="305">
        <v>1710.60309</v>
      </c>
      <c r="F18" s="17"/>
      <c r="G18" s="5">
        <v>1166.02742</v>
      </c>
      <c r="H18" s="304">
        <f t="shared" si="1"/>
        <v>26.264441731920773</v>
      </c>
      <c r="I18" s="305">
        <f t="shared" si="0"/>
        <v>-4802.3969099999995</v>
      </c>
    </row>
    <row r="19" spans="1:9" ht="12.75" customHeight="1">
      <c r="A19" s="59" t="s">
        <v>198</v>
      </c>
      <c r="B19" s="308" t="s">
        <v>227</v>
      </c>
      <c r="C19" s="9"/>
      <c r="D19" s="9"/>
      <c r="E19" s="305">
        <v>-5.11763</v>
      </c>
      <c r="F19" s="17"/>
      <c r="G19" s="5">
        <v>0</v>
      </c>
      <c r="H19" s="304" t="e">
        <f t="shared" si="1"/>
        <v>#DIV/0!</v>
      </c>
      <c r="I19" s="305">
        <f t="shared" si="0"/>
        <v>-5.11763</v>
      </c>
    </row>
    <row r="20" spans="1:9" ht="11.25" customHeight="1">
      <c r="A20" s="373" t="s">
        <v>18</v>
      </c>
      <c r="B20" s="132" t="s">
        <v>19</v>
      </c>
      <c r="C20" s="340">
        <v>1323</v>
      </c>
      <c r="D20" s="340">
        <v>1323</v>
      </c>
      <c r="E20" s="323">
        <v>190.63564</v>
      </c>
      <c r="F20" s="304"/>
      <c r="G20" s="318">
        <v>240.85737</v>
      </c>
      <c r="H20" s="306">
        <f t="shared" si="1"/>
        <v>14.409345427059714</v>
      </c>
      <c r="I20" s="323">
        <f t="shared" si="0"/>
        <v>-1132.36436</v>
      </c>
    </row>
    <row r="21" spans="1:9" ht="11.25" customHeight="1">
      <c r="A21" s="374"/>
      <c r="B21" s="126" t="s">
        <v>20</v>
      </c>
      <c r="C21" s="346"/>
      <c r="D21" s="346"/>
      <c r="E21" s="324"/>
      <c r="F21" s="304"/>
      <c r="G21" s="318"/>
      <c r="H21" s="314"/>
      <c r="I21" s="324"/>
    </row>
    <row r="22" spans="1:9" ht="11.25" customHeight="1">
      <c r="A22" s="17" t="s">
        <v>21</v>
      </c>
      <c r="B22" s="78" t="s">
        <v>144</v>
      </c>
      <c r="C22" s="5">
        <v>1578.5</v>
      </c>
      <c r="D22" s="5">
        <v>1578.5</v>
      </c>
      <c r="E22" s="305">
        <v>1371.26755</v>
      </c>
      <c r="F22" s="304"/>
      <c r="G22" s="5">
        <v>678.76503</v>
      </c>
      <c r="H22" s="304">
        <f>E22/C22*100</f>
        <v>86.87155844155843</v>
      </c>
      <c r="I22" s="305">
        <f>E22-C22</f>
        <v>-207.23244999999997</v>
      </c>
    </row>
    <row r="23" spans="1:9" ht="11.25" customHeight="1">
      <c r="A23" s="52" t="s">
        <v>110</v>
      </c>
      <c r="B23" s="132" t="s">
        <v>134</v>
      </c>
      <c r="C23" s="101">
        <v>826</v>
      </c>
      <c r="D23" s="101">
        <v>826</v>
      </c>
      <c r="E23" s="302">
        <v>253.94734</v>
      </c>
      <c r="F23" s="306"/>
      <c r="G23" s="101">
        <v>260.79007</v>
      </c>
      <c r="H23" s="306">
        <f>E23/C23*100</f>
        <v>30.744230024213078</v>
      </c>
      <c r="I23" s="302">
        <f>E23-C23</f>
        <v>-572.0526600000001</v>
      </c>
    </row>
    <row r="24" spans="1:9" ht="11.25" customHeight="1" thickBot="1">
      <c r="A24" s="97" t="s">
        <v>281</v>
      </c>
      <c r="B24" s="132" t="s">
        <v>282</v>
      </c>
      <c r="C24" s="101"/>
      <c r="D24" s="101"/>
      <c r="E24" s="302"/>
      <c r="F24" s="54"/>
      <c r="G24" s="101"/>
      <c r="H24" s="306" t="e">
        <f>E24/C24*100</f>
        <v>#DIV/0!</v>
      </c>
      <c r="I24" s="302">
        <f>E24-C24</f>
        <v>0</v>
      </c>
    </row>
    <row r="25" spans="1:9" ht="11.25" customHeight="1" thickBot="1">
      <c r="A25" s="264" t="s">
        <v>22</v>
      </c>
      <c r="B25" s="56" t="s">
        <v>23</v>
      </c>
      <c r="C25" s="4">
        <f>C26+C29+C35</f>
        <v>1240</v>
      </c>
      <c r="D25" s="4">
        <f>D26+D29+D35+D30</f>
        <v>3080</v>
      </c>
      <c r="E25" s="1">
        <f>E26+E29+E30</f>
        <v>567.1265</v>
      </c>
      <c r="F25" s="57">
        <f>F27+F29+F35</f>
        <v>0</v>
      </c>
      <c r="G25" s="4">
        <f>G26+G29+G35+G33</f>
        <v>475.94025999999997</v>
      </c>
      <c r="H25" s="129">
        <f>E25/C25*100</f>
        <v>45.73600806451613</v>
      </c>
      <c r="I25" s="1">
        <f>E25-C25</f>
        <v>-672.8735</v>
      </c>
    </row>
    <row r="26" spans="1:9" ht="11.25" customHeight="1">
      <c r="A26" s="375" t="s">
        <v>24</v>
      </c>
      <c r="B26" s="162" t="s">
        <v>25</v>
      </c>
      <c r="C26" s="372">
        <f>C28</f>
        <v>1240</v>
      </c>
      <c r="D26" s="372">
        <f>D28</f>
        <v>1240</v>
      </c>
      <c r="E26" s="324">
        <f>E28</f>
        <v>282.3015</v>
      </c>
      <c r="F26" s="314"/>
      <c r="G26" s="346">
        <f>G28</f>
        <v>258.78866</v>
      </c>
      <c r="H26" s="354">
        <f>E26/C26*100</f>
        <v>22.76625</v>
      </c>
      <c r="I26" s="324">
        <f>E26-C26</f>
        <v>-957.6985</v>
      </c>
    </row>
    <row r="27" spans="1:9" ht="11.25" customHeight="1">
      <c r="A27" s="374"/>
      <c r="B27" s="126" t="s">
        <v>26</v>
      </c>
      <c r="C27" s="346"/>
      <c r="D27" s="346"/>
      <c r="E27" s="331"/>
      <c r="F27" s="305">
        <f>F28</f>
        <v>0</v>
      </c>
      <c r="G27" s="318"/>
      <c r="H27" s="330"/>
      <c r="I27" s="331"/>
    </row>
    <row r="28" spans="1:9" ht="11.25" customHeight="1">
      <c r="A28" s="59" t="s">
        <v>27</v>
      </c>
      <c r="B28" s="73" t="s">
        <v>133</v>
      </c>
      <c r="C28" s="5">
        <v>1240</v>
      </c>
      <c r="D28" s="5">
        <v>1240</v>
      </c>
      <c r="E28" s="305">
        <v>282.3015</v>
      </c>
      <c r="F28" s="304"/>
      <c r="G28" s="5">
        <v>258.78866</v>
      </c>
      <c r="H28" s="304">
        <f aca="true" t="shared" si="2" ref="H28:H34">E28/C28*100</f>
        <v>22.76625</v>
      </c>
      <c r="I28" s="305">
        <f aca="true" t="shared" si="3" ref="I28:I36">E28-C28</f>
        <v>-957.6985</v>
      </c>
    </row>
    <row r="29" spans="1:9" ht="11.25" customHeight="1">
      <c r="A29" s="62" t="s">
        <v>239</v>
      </c>
      <c r="B29" s="73" t="s">
        <v>240</v>
      </c>
      <c r="C29" s="5">
        <v>0</v>
      </c>
      <c r="D29" s="5">
        <v>19</v>
      </c>
      <c r="E29" s="305">
        <v>26</v>
      </c>
      <c r="F29" s="304"/>
      <c r="G29" s="5">
        <v>20</v>
      </c>
      <c r="H29" s="304" t="e">
        <f t="shared" si="2"/>
        <v>#DIV/0!</v>
      </c>
      <c r="I29" s="305">
        <f t="shared" si="3"/>
        <v>26</v>
      </c>
    </row>
    <row r="30" spans="1:9" ht="24.75" customHeight="1">
      <c r="A30" s="315" t="s">
        <v>243</v>
      </c>
      <c r="B30" s="308" t="s">
        <v>338</v>
      </c>
      <c r="C30" s="5">
        <f>C31+C32+C33+C34</f>
        <v>1530</v>
      </c>
      <c r="D30" s="5">
        <f>D31+D32+D33+D34</f>
        <v>1821</v>
      </c>
      <c r="E30" s="5">
        <v>258.825</v>
      </c>
      <c r="F30" s="5">
        <f>F31+F32+F33+F34</f>
        <v>0</v>
      </c>
      <c r="G30" s="5">
        <f>G31+G32+G33+G34</f>
        <v>197.1516</v>
      </c>
      <c r="H30" s="304"/>
      <c r="I30" s="305"/>
    </row>
    <row r="31" spans="1:9" ht="11.25" customHeight="1">
      <c r="A31" s="59" t="s">
        <v>247</v>
      </c>
      <c r="B31" s="73" t="s">
        <v>248</v>
      </c>
      <c r="C31" s="5">
        <v>30</v>
      </c>
      <c r="D31" s="5">
        <v>30</v>
      </c>
      <c r="E31" s="305"/>
      <c r="F31" s="304"/>
      <c r="G31" s="5"/>
      <c r="H31" s="304">
        <f t="shared" si="2"/>
        <v>0</v>
      </c>
      <c r="I31" s="305">
        <f t="shared" si="3"/>
        <v>-30</v>
      </c>
    </row>
    <row r="32" spans="1:9" ht="11.25" customHeight="1">
      <c r="A32" s="59" t="s">
        <v>249</v>
      </c>
      <c r="B32" s="73" t="s">
        <v>250</v>
      </c>
      <c r="C32" s="5">
        <v>1000</v>
      </c>
      <c r="D32" s="5">
        <v>1000</v>
      </c>
      <c r="E32" s="305">
        <v>105.575</v>
      </c>
      <c r="F32" s="304"/>
      <c r="G32" s="5"/>
      <c r="H32" s="304">
        <f t="shared" si="2"/>
        <v>10.557500000000001</v>
      </c>
      <c r="I32" s="305">
        <f t="shared" si="3"/>
        <v>-894.425</v>
      </c>
    </row>
    <row r="33" spans="1:9" ht="11.25" customHeight="1">
      <c r="A33" s="59" t="s">
        <v>251</v>
      </c>
      <c r="B33" s="73" t="s">
        <v>237</v>
      </c>
      <c r="C33" s="5">
        <v>150</v>
      </c>
      <c r="D33" s="5">
        <v>150</v>
      </c>
      <c r="E33" s="305">
        <v>26.25</v>
      </c>
      <c r="F33" s="304"/>
      <c r="G33" s="5">
        <v>197.1516</v>
      </c>
      <c r="H33" s="304">
        <f t="shared" si="2"/>
        <v>17.5</v>
      </c>
      <c r="I33" s="305">
        <f t="shared" si="3"/>
        <v>-123.75</v>
      </c>
    </row>
    <row r="34" spans="1:9" ht="48.75" customHeight="1">
      <c r="A34" s="253" t="s">
        <v>339</v>
      </c>
      <c r="B34" s="308" t="s">
        <v>253</v>
      </c>
      <c r="C34" s="5">
        <v>350</v>
      </c>
      <c r="D34" s="5">
        <v>641</v>
      </c>
      <c r="E34" s="305">
        <v>127</v>
      </c>
      <c r="F34" s="304"/>
      <c r="G34" s="5"/>
      <c r="H34" s="304">
        <f t="shared" si="2"/>
        <v>36.285714285714285</v>
      </c>
      <c r="I34" s="305">
        <f t="shared" si="3"/>
        <v>-223</v>
      </c>
    </row>
    <row r="35" spans="1:9" ht="11.25" customHeight="1">
      <c r="A35" s="59" t="s">
        <v>243</v>
      </c>
      <c r="B35" s="73" t="s">
        <v>237</v>
      </c>
      <c r="C35" s="5"/>
      <c r="D35" s="5"/>
      <c r="E35" s="305"/>
      <c r="F35" s="304"/>
      <c r="G35" s="5"/>
      <c r="H35" s="304">
        <v>0</v>
      </c>
      <c r="I35" s="305">
        <f t="shared" si="3"/>
        <v>0</v>
      </c>
    </row>
    <row r="36" spans="1:9" ht="11.25" customHeight="1" thickBot="1">
      <c r="A36" s="309" t="s">
        <v>178</v>
      </c>
      <c r="B36" s="132" t="s">
        <v>179</v>
      </c>
      <c r="C36" s="101"/>
      <c r="D36" s="101"/>
      <c r="E36" s="302"/>
      <c r="F36" s="306"/>
      <c r="G36" s="106"/>
      <c r="H36" s="306">
        <v>0</v>
      </c>
      <c r="I36" s="302">
        <f t="shared" si="3"/>
        <v>0</v>
      </c>
    </row>
    <row r="37" spans="1:9" ht="11.25" customHeight="1">
      <c r="A37" s="357" t="s">
        <v>28</v>
      </c>
      <c r="B37" s="328" t="s">
        <v>272</v>
      </c>
      <c r="C37" s="326">
        <f>C39+C49</f>
        <v>5219.700000000001</v>
      </c>
      <c r="D37" s="326">
        <f>D39+D49</f>
        <v>5219.700000000001</v>
      </c>
      <c r="E37" s="27"/>
      <c r="F37" s="64"/>
      <c r="G37" s="326">
        <f>G41+G43+G45+G49</f>
        <v>620.92225</v>
      </c>
      <c r="H37" s="349">
        <f>E38/C37*100</f>
        <v>29.21544839741747</v>
      </c>
      <c r="I37" s="351">
        <f>E38-C37</f>
        <v>-3694.7412400000007</v>
      </c>
    </row>
    <row r="38" spans="1:9" ht="11.25" customHeight="1" thickBot="1">
      <c r="A38" s="358"/>
      <c r="B38" s="329"/>
      <c r="C38" s="327"/>
      <c r="D38" s="327"/>
      <c r="E38" s="3">
        <f>E41+E43+E45+E49</f>
        <v>1524.95876</v>
      </c>
      <c r="F38" s="65" t="e">
        <f>F42+F43+#REF!</f>
        <v>#REF!</v>
      </c>
      <c r="G38" s="327"/>
      <c r="H38" s="350"/>
      <c r="I38" s="352"/>
    </row>
    <row r="39" spans="1:9" ht="45" customHeight="1">
      <c r="A39" s="254" t="s">
        <v>267</v>
      </c>
      <c r="B39" s="157" t="s">
        <v>268</v>
      </c>
      <c r="C39" s="107">
        <f>C40+C43+C45</f>
        <v>5016.6</v>
      </c>
      <c r="D39" s="107">
        <f>D40+D43+D45</f>
        <v>5016.6</v>
      </c>
      <c r="E39" s="303">
        <f>E40+E43+E45</f>
        <v>1469.93978</v>
      </c>
      <c r="F39" s="126"/>
      <c r="G39" s="107">
        <f>G40+G43+G45</f>
        <v>584.35757</v>
      </c>
      <c r="H39" s="314">
        <f>E39/C39*100</f>
        <v>29.30151457162221</v>
      </c>
      <c r="I39" s="303">
        <f>E39-C39</f>
        <v>-3546.6602200000007</v>
      </c>
    </row>
    <row r="40" spans="1:9" ht="26.25" customHeight="1">
      <c r="A40" s="255" t="s">
        <v>269</v>
      </c>
      <c r="B40" s="301" t="s">
        <v>266</v>
      </c>
      <c r="C40" s="5">
        <f>C41</f>
        <v>4305.6</v>
      </c>
      <c r="D40" s="5">
        <f>D41</f>
        <v>4305.6</v>
      </c>
      <c r="E40" s="305">
        <f>E41</f>
        <v>1445.77378</v>
      </c>
      <c r="F40" s="73"/>
      <c r="G40" s="5">
        <f>G41</f>
        <v>551.69527</v>
      </c>
      <c r="H40" s="304">
        <f>E40/C40*100</f>
        <v>33.57891536603493</v>
      </c>
      <c r="I40" s="305">
        <f>E40-C40</f>
        <v>-2859.8262200000004</v>
      </c>
    </row>
    <row r="41" spans="1:9" ht="11.25" customHeight="1">
      <c r="A41" s="360" t="s">
        <v>234</v>
      </c>
      <c r="B41" s="320" t="s">
        <v>266</v>
      </c>
      <c r="C41" s="340">
        <v>4305.6</v>
      </c>
      <c r="D41" s="340">
        <v>4305.6</v>
      </c>
      <c r="E41" s="323">
        <v>1445.77378</v>
      </c>
      <c r="F41" s="304"/>
      <c r="G41" s="364">
        <v>551.69527</v>
      </c>
      <c r="H41" s="330">
        <f>E41/C41*100</f>
        <v>33.57891536603493</v>
      </c>
      <c r="I41" s="353">
        <f>E41-C41</f>
        <v>-2859.8262200000004</v>
      </c>
    </row>
    <row r="42" spans="1:9" ht="12.75" customHeight="1">
      <c r="A42" s="362"/>
      <c r="B42" s="320"/>
      <c r="C42" s="346"/>
      <c r="D42" s="346"/>
      <c r="E42" s="324"/>
      <c r="F42" s="304"/>
      <c r="G42" s="371"/>
      <c r="H42" s="330"/>
      <c r="I42" s="353"/>
    </row>
    <row r="43" spans="1:9" ht="27.75" customHeight="1">
      <c r="A43" s="256" t="s">
        <v>136</v>
      </c>
      <c r="B43" s="308" t="s">
        <v>135</v>
      </c>
      <c r="C43" s="5">
        <f>C44</f>
        <v>553</v>
      </c>
      <c r="D43" s="5">
        <f>D44</f>
        <v>553</v>
      </c>
      <c r="E43" s="305">
        <f>E44</f>
        <v>0</v>
      </c>
      <c r="F43" s="305">
        <f>F44</f>
        <v>0</v>
      </c>
      <c r="G43" s="5">
        <f>G44</f>
        <v>32.6623</v>
      </c>
      <c r="H43" s="304">
        <f>E43/C43*100</f>
        <v>0</v>
      </c>
      <c r="I43" s="305">
        <f>E43-C43</f>
        <v>-553</v>
      </c>
    </row>
    <row r="44" spans="1:9" ht="22.5" customHeight="1">
      <c r="A44" s="257" t="s">
        <v>137</v>
      </c>
      <c r="B44" s="308" t="s">
        <v>135</v>
      </c>
      <c r="C44" s="5">
        <v>553</v>
      </c>
      <c r="D44" s="5">
        <v>553</v>
      </c>
      <c r="E44" s="305"/>
      <c r="F44" s="304"/>
      <c r="G44" s="5">
        <v>32.6623</v>
      </c>
      <c r="H44" s="304">
        <f>E44/C44*100</f>
        <v>0</v>
      </c>
      <c r="I44" s="305">
        <f>E44-C44</f>
        <v>-553</v>
      </c>
    </row>
    <row r="45" spans="1:9" ht="21" customHeight="1">
      <c r="A45" s="360" t="s">
        <v>29</v>
      </c>
      <c r="B45" s="343" t="s">
        <v>270</v>
      </c>
      <c r="C45" s="340">
        <f>C47</f>
        <v>158</v>
      </c>
      <c r="D45" s="340">
        <f>D47</f>
        <v>158</v>
      </c>
      <c r="E45" s="331">
        <f>E47</f>
        <v>24.166</v>
      </c>
      <c r="F45" s="142"/>
      <c r="G45" s="318">
        <f>G47</f>
        <v>0</v>
      </c>
      <c r="H45" s="330">
        <f>E45/C45*100</f>
        <v>15.29493670886076</v>
      </c>
      <c r="I45" s="368">
        <f>E45-C45</f>
        <v>-133.834</v>
      </c>
    </row>
    <row r="46" spans="1:9" ht="25.5" customHeight="1">
      <c r="A46" s="362"/>
      <c r="B46" s="343"/>
      <c r="C46" s="346"/>
      <c r="D46" s="346"/>
      <c r="E46" s="331"/>
      <c r="F46" s="92"/>
      <c r="G46" s="318"/>
      <c r="H46" s="330"/>
      <c r="I46" s="369"/>
    </row>
    <row r="47" spans="1:9" s="66" customFormat="1" ht="11.25" customHeight="1">
      <c r="A47" s="360" t="s">
        <v>30</v>
      </c>
      <c r="B47" s="343" t="s">
        <v>271</v>
      </c>
      <c r="C47" s="340">
        <v>158</v>
      </c>
      <c r="D47" s="340">
        <v>158</v>
      </c>
      <c r="E47" s="331">
        <v>24.166</v>
      </c>
      <c r="F47" s="92"/>
      <c r="G47" s="364"/>
      <c r="H47" s="330">
        <f>H45</f>
        <v>15.29493670886076</v>
      </c>
      <c r="I47" s="331">
        <f>E47-C47</f>
        <v>-133.834</v>
      </c>
    </row>
    <row r="48" spans="1:9" s="66" customFormat="1" ht="23.25" customHeight="1" thickBot="1">
      <c r="A48" s="363"/>
      <c r="B48" s="338"/>
      <c r="C48" s="370"/>
      <c r="D48" s="370"/>
      <c r="E48" s="323"/>
      <c r="F48" s="143"/>
      <c r="G48" s="365"/>
      <c r="H48" s="332"/>
      <c r="I48" s="323"/>
    </row>
    <row r="49" spans="1:235" s="144" customFormat="1" ht="11.25" customHeight="1" thickBot="1">
      <c r="A49" s="61" t="s">
        <v>196</v>
      </c>
      <c r="B49" s="161" t="s">
        <v>197</v>
      </c>
      <c r="C49" s="100">
        <f>C50</f>
        <v>203.1</v>
      </c>
      <c r="D49" s="100">
        <f>D50</f>
        <v>203.1</v>
      </c>
      <c r="E49" s="33">
        <f>E50</f>
        <v>55.01898</v>
      </c>
      <c r="F49" s="33">
        <f>F50</f>
        <v>0</v>
      </c>
      <c r="G49" s="100">
        <f>G50</f>
        <v>36.56468</v>
      </c>
      <c r="H49" s="49">
        <f>E49/C49*100</f>
        <v>27.089601181683896</v>
      </c>
      <c r="I49" s="50">
        <f aca="true" t="shared" si="4" ref="I49:I66">E49-C49</f>
        <v>-148.08102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</row>
    <row r="50" spans="1:9" s="66" customFormat="1" ht="11.25" customHeight="1" thickBot="1">
      <c r="A50" s="310" t="s">
        <v>195</v>
      </c>
      <c r="B50" s="162" t="s">
        <v>197</v>
      </c>
      <c r="C50" s="91">
        <v>203.1</v>
      </c>
      <c r="D50" s="91">
        <v>203.1</v>
      </c>
      <c r="E50" s="90">
        <v>55.01898</v>
      </c>
      <c r="F50" s="163"/>
      <c r="G50" s="93">
        <v>36.56468</v>
      </c>
      <c r="H50" s="164">
        <f>E50/C50*100</f>
        <v>27.089601181683896</v>
      </c>
      <c r="I50" s="139">
        <f t="shared" si="4"/>
        <v>-148.08102</v>
      </c>
    </row>
    <row r="51" spans="1:9" s="66" customFormat="1" ht="11.25" customHeight="1" thickBot="1">
      <c r="A51" s="55" t="s">
        <v>31</v>
      </c>
      <c r="B51" s="151" t="s">
        <v>32</v>
      </c>
      <c r="C51" s="4">
        <f>C52</f>
        <v>184.476</v>
      </c>
      <c r="D51" s="4">
        <f>D52</f>
        <v>184.476</v>
      </c>
      <c r="E51" s="4">
        <f>E52</f>
        <v>36.95817</v>
      </c>
      <c r="F51" s="4">
        <f>F52</f>
        <v>0</v>
      </c>
      <c r="G51" s="4">
        <f>G52</f>
        <v>62.90585</v>
      </c>
      <c r="H51" s="49">
        <f>E51/C51*100</f>
        <v>20.034134521563782</v>
      </c>
      <c r="I51" s="50">
        <f t="shared" si="4"/>
        <v>-147.51783</v>
      </c>
    </row>
    <row r="52" spans="1:9" s="66" customFormat="1" ht="11.25" customHeight="1">
      <c r="A52" s="52" t="s">
        <v>138</v>
      </c>
      <c r="B52" s="60" t="s">
        <v>114</v>
      </c>
      <c r="C52" s="107">
        <f>C55+C53+C54+C56+C57+C58</f>
        <v>184.476</v>
      </c>
      <c r="D52" s="107">
        <f>D55+D53+D54+D56+D57+D58</f>
        <v>184.476</v>
      </c>
      <c r="E52" s="303">
        <f>E53+E54+E55+E56+E57</f>
        <v>36.95817</v>
      </c>
      <c r="F52" s="317">
        <f>F53+F54+F55+F56+F57</f>
        <v>0</v>
      </c>
      <c r="G52" s="317">
        <f>G53+G54+G55+G56+G57</f>
        <v>62.90585</v>
      </c>
      <c r="H52" s="314">
        <v>0</v>
      </c>
      <c r="I52" s="303">
        <f t="shared" si="4"/>
        <v>-147.51783</v>
      </c>
    </row>
    <row r="53" spans="1:9" s="66" customFormat="1" ht="11.25" customHeight="1">
      <c r="A53" s="59" t="s">
        <v>333</v>
      </c>
      <c r="B53" s="166" t="s">
        <v>334</v>
      </c>
      <c r="C53" s="5">
        <v>80.34</v>
      </c>
      <c r="D53" s="5">
        <v>80.34</v>
      </c>
      <c r="E53" s="305">
        <v>11.71981</v>
      </c>
      <c r="F53" s="92"/>
      <c r="G53" s="5">
        <v>2.12891</v>
      </c>
      <c r="H53" s="304">
        <f>E53/C53*100</f>
        <v>14.587764500871298</v>
      </c>
      <c r="I53" s="305">
        <f t="shared" si="4"/>
        <v>-68.62019000000001</v>
      </c>
    </row>
    <row r="54" spans="1:9" s="66" customFormat="1" ht="11.25" customHeight="1">
      <c r="A54" s="59" t="s">
        <v>244</v>
      </c>
      <c r="B54" s="166" t="s">
        <v>155</v>
      </c>
      <c r="C54" s="5"/>
      <c r="D54" s="5"/>
      <c r="E54" s="305"/>
      <c r="F54" s="92"/>
      <c r="G54" s="5"/>
      <c r="H54" s="304">
        <v>0</v>
      </c>
      <c r="I54" s="305">
        <f t="shared" si="4"/>
        <v>0</v>
      </c>
    </row>
    <row r="55" spans="1:9" s="66" customFormat="1" ht="11.25" customHeight="1">
      <c r="A55" s="59" t="s">
        <v>127</v>
      </c>
      <c r="B55" s="62" t="s">
        <v>129</v>
      </c>
      <c r="C55" s="5">
        <v>104.136</v>
      </c>
      <c r="D55" s="5">
        <v>104.136</v>
      </c>
      <c r="E55" s="305">
        <v>25.23836</v>
      </c>
      <c r="F55" s="92"/>
      <c r="G55" s="5">
        <v>13.09206</v>
      </c>
      <c r="H55" s="304">
        <f>E55/C55*100</f>
        <v>24.235960666820315</v>
      </c>
      <c r="I55" s="305">
        <f t="shared" si="4"/>
        <v>-78.89764</v>
      </c>
    </row>
    <row r="56" spans="1:9" s="66" customFormat="1" ht="11.25" customHeight="1">
      <c r="A56" s="59" t="s">
        <v>145</v>
      </c>
      <c r="B56" s="62" t="s">
        <v>146</v>
      </c>
      <c r="C56" s="5"/>
      <c r="D56" s="5"/>
      <c r="E56" s="305"/>
      <c r="F56" s="92"/>
      <c r="G56" s="5"/>
      <c r="H56" s="304">
        <v>0</v>
      </c>
      <c r="I56" s="305">
        <f t="shared" si="4"/>
        <v>0</v>
      </c>
    </row>
    <row r="57" spans="1:9" s="66" customFormat="1" ht="23.25" customHeight="1">
      <c r="A57" s="253" t="s">
        <v>147</v>
      </c>
      <c r="B57" s="166" t="s">
        <v>148</v>
      </c>
      <c r="C57" s="5"/>
      <c r="D57" s="5"/>
      <c r="E57" s="305"/>
      <c r="F57" s="92"/>
      <c r="G57" s="5">
        <v>47.68488</v>
      </c>
      <c r="H57" s="304" t="e">
        <f>E57/C57*100</f>
        <v>#DIV/0!</v>
      </c>
      <c r="I57" s="305">
        <f t="shared" si="4"/>
        <v>0</v>
      </c>
    </row>
    <row r="58" spans="1:9" s="66" customFormat="1" ht="13.5" customHeight="1" thickBot="1">
      <c r="A58" s="62" t="s">
        <v>236</v>
      </c>
      <c r="B58" s="177" t="s">
        <v>235</v>
      </c>
      <c r="C58" s="101"/>
      <c r="D58" s="101"/>
      <c r="E58" s="302"/>
      <c r="F58" s="143"/>
      <c r="G58" s="101"/>
      <c r="H58" s="306">
        <v>0</v>
      </c>
      <c r="I58" s="302">
        <f t="shared" si="4"/>
        <v>0</v>
      </c>
    </row>
    <row r="59" spans="1:9" s="66" customFormat="1" ht="15" customHeight="1" thickBot="1">
      <c r="A59" s="55" t="s">
        <v>259</v>
      </c>
      <c r="B59" s="80" t="s">
        <v>33</v>
      </c>
      <c r="C59" s="181">
        <f>C60+C61+C62</f>
        <v>239</v>
      </c>
      <c r="D59" s="181">
        <f>D60+D61+D62</f>
        <v>239</v>
      </c>
      <c r="E59" s="181">
        <f>E60+E61+E62</f>
        <v>80.00338</v>
      </c>
      <c r="F59" s="181">
        <f>F60+F61+F62</f>
        <v>0</v>
      </c>
      <c r="G59" s="181">
        <f>G60+G61+G62</f>
        <v>15.704080000000001</v>
      </c>
      <c r="H59" s="182">
        <f aca="true" t="shared" si="5" ref="H59:H66">E59/C59*100</f>
        <v>33.47421757322176</v>
      </c>
      <c r="I59" s="50">
        <f t="shared" si="4"/>
        <v>-158.99662</v>
      </c>
    </row>
    <row r="60" spans="1:9" s="38" customFormat="1" ht="24" customHeight="1">
      <c r="A60" s="286" t="s">
        <v>260</v>
      </c>
      <c r="B60" s="260" t="s">
        <v>88</v>
      </c>
      <c r="C60" s="180"/>
      <c r="D60" s="180"/>
      <c r="E60" s="303"/>
      <c r="F60" s="314"/>
      <c r="G60" s="107"/>
      <c r="H60" s="314" t="e">
        <f t="shared" si="5"/>
        <v>#DIV/0!</v>
      </c>
      <c r="I60" s="303">
        <f t="shared" si="4"/>
        <v>0</v>
      </c>
    </row>
    <row r="61" spans="1:9" s="38" customFormat="1" ht="24" customHeight="1">
      <c r="A61" s="285" t="s">
        <v>261</v>
      </c>
      <c r="B61" s="261" t="s">
        <v>88</v>
      </c>
      <c r="C61" s="5"/>
      <c r="D61" s="5"/>
      <c r="E61" s="305"/>
      <c r="F61" s="304"/>
      <c r="G61" s="5">
        <v>4.69</v>
      </c>
      <c r="H61" s="304" t="e">
        <f t="shared" si="5"/>
        <v>#DIV/0!</v>
      </c>
      <c r="I61" s="305">
        <f t="shared" si="4"/>
        <v>0</v>
      </c>
    </row>
    <row r="62" spans="1:9" s="38" customFormat="1" ht="24" customHeight="1" thickBot="1">
      <c r="A62" s="258" t="s">
        <v>262</v>
      </c>
      <c r="B62" s="259" t="s">
        <v>254</v>
      </c>
      <c r="C62" s="101">
        <v>239</v>
      </c>
      <c r="D62" s="101">
        <v>239</v>
      </c>
      <c r="E62" s="302">
        <v>80.00338</v>
      </c>
      <c r="F62" s="306"/>
      <c r="G62" s="101">
        <v>11.01408</v>
      </c>
      <c r="H62" s="306">
        <f t="shared" si="5"/>
        <v>33.47421757322176</v>
      </c>
      <c r="I62" s="302">
        <f t="shared" si="4"/>
        <v>-158.99662</v>
      </c>
    </row>
    <row r="63" spans="1:9" ht="11.25" customHeight="1" thickBot="1">
      <c r="A63" s="55" t="s">
        <v>34</v>
      </c>
      <c r="B63" s="80" t="s">
        <v>35</v>
      </c>
      <c r="C63" s="184">
        <f>C64+C67+C71+C80+C81+C82++C77+C76</f>
        <v>995</v>
      </c>
      <c r="D63" s="184">
        <f>D64+D67+D71+D80+D81+D82+D77+D76+D65+D78+D79</f>
        <v>1457</v>
      </c>
      <c r="E63" s="181">
        <f>E64+E65+E66+E67+E69+E71+E77+E79+E81+E80+E82</f>
        <v>217.37111</v>
      </c>
      <c r="F63" s="181" t="e">
        <f>#REF!+#REF!+F68+F70+F72+F74+F75+F76+F78+#REF!+F64+F80+F81+F82</f>
        <v>#REF!</v>
      </c>
      <c r="G63" s="184">
        <f>G65+G66+G68+G70+G72+G73+G75+G76+G77+G64+G80+G81+G82+G79</f>
        <v>199.897</v>
      </c>
      <c r="H63" s="182">
        <f t="shared" si="5"/>
        <v>21.846342713567836</v>
      </c>
      <c r="I63" s="50">
        <f t="shared" si="4"/>
        <v>-777.62889</v>
      </c>
    </row>
    <row r="64" spans="1:9" ht="11.25" customHeight="1">
      <c r="A64" s="60" t="s">
        <v>107</v>
      </c>
      <c r="B64" s="152" t="s">
        <v>139</v>
      </c>
      <c r="C64" s="107">
        <v>150</v>
      </c>
      <c r="D64" s="107">
        <v>150</v>
      </c>
      <c r="E64" s="303">
        <v>5.76641</v>
      </c>
      <c r="F64" s="314"/>
      <c r="G64" s="107">
        <v>8.7</v>
      </c>
      <c r="H64" s="314">
        <f t="shared" si="5"/>
        <v>3.844273333333333</v>
      </c>
      <c r="I64" s="303">
        <f t="shared" si="4"/>
        <v>-144.23359</v>
      </c>
    </row>
    <row r="65" spans="1:9" s="38" customFormat="1" ht="11.25" customHeight="1">
      <c r="A65" s="17" t="s">
        <v>36</v>
      </c>
      <c r="B65" s="78" t="s">
        <v>273</v>
      </c>
      <c r="C65" s="186"/>
      <c r="D65" s="186">
        <v>5</v>
      </c>
      <c r="E65" s="313">
        <v>1.79523</v>
      </c>
      <c r="F65" s="171"/>
      <c r="G65" s="186">
        <v>0.15</v>
      </c>
      <c r="H65" s="304" t="e">
        <f t="shared" si="5"/>
        <v>#DIV/0!</v>
      </c>
      <c r="I65" s="305">
        <f t="shared" si="4"/>
        <v>1.79523</v>
      </c>
    </row>
    <row r="66" spans="1:9" ht="11.25" customHeight="1">
      <c r="A66" s="59" t="s">
        <v>37</v>
      </c>
      <c r="B66" s="78" t="s">
        <v>274</v>
      </c>
      <c r="C66" s="5"/>
      <c r="D66" s="5"/>
      <c r="E66" s="305"/>
      <c r="F66" s="304"/>
      <c r="G66" s="5"/>
      <c r="H66" s="304" t="e">
        <f t="shared" si="5"/>
        <v>#DIV/0!</v>
      </c>
      <c r="I66" s="305">
        <f t="shared" si="4"/>
        <v>0</v>
      </c>
    </row>
    <row r="67" spans="1:9" ht="13.5" customHeight="1">
      <c r="A67" s="373" t="s">
        <v>340</v>
      </c>
      <c r="B67" s="338" t="s">
        <v>275</v>
      </c>
      <c r="C67" s="340">
        <v>20</v>
      </c>
      <c r="D67" s="364">
        <v>62</v>
      </c>
      <c r="E67" s="331">
        <v>30</v>
      </c>
      <c r="F67" s="304"/>
      <c r="G67" s="318"/>
      <c r="H67" s="330"/>
      <c r="I67" s="368"/>
    </row>
    <row r="68" spans="1:9" ht="7.5" customHeight="1">
      <c r="A68" s="374"/>
      <c r="B68" s="339"/>
      <c r="C68" s="346"/>
      <c r="D68" s="371"/>
      <c r="E68" s="331"/>
      <c r="F68" s="304"/>
      <c r="G68" s="318"/>
      <c r="H68" s="330"/>
      <c r="I68" s="369"/>
    </row>
    <row r="69" spans="1:9" ht="11.25" customHeight="1">
      <c r="A69" s="52" t="s">
        <v>177</v>
      </c>
      <c r="B69" s="78" t="s">
        <v>160</v>
      </c>
      <c r="C69" s="340"/>
      <c r="D69" s="101"/>
      <c r="E69" s="331"/>
      <c r="F69" s="304"/>
      <c r="G69" s="318"/>
      <c r="H69" s="330"/>
      <c r="I69" s="331"/>
    </row>
    <row r="70" spans="2:9" ht="8.25" customHeight="1" hidden="1">
      <c r="B70" s="78"/>
      <c r="C70" s="346"/>
      <c r="D70" s="107"/>
      <c r="E70" s="331"/>
      <c r="F70" s="304"/>
      <c r="G70" s="318"/>
      <c r="H70" s="330"/>
      <c r="I70" s="331"/>
    </row>
    <row r="71" spans="1:9" ht="24" customHeight="1">
      <c r="A71" s="316" t="s">
        <v>341</v>
      </c>
      <c r="B71" s="77" t="s">
        <v>342</v>
      </c>
      <c r="C71" s="5">
        <f>C72+C73+C75</f>
        <v>125</v>
      </c>
      <c r="D71" s="5">
        <f>D72+D73+D75</f>
        <v>330</v>
      </c>
      <c r="E71" s="305">
        <f>E72+E73+E75</f>
        <v>38</v>
      </c>
      <c r="F71" s="304"/>
      <c r="G71" s="5"/>
      <c r="H71" s="304"/>
      <c r="I71" s="305"/>
    </row>
    <row r="72" spans="1:9" ht="11.25" customHeight="1">
      <c r="A72" s="59" t="s">
        <v>92</v>
      </c>
      <c r="B72" s="78" t="s">
        <v>94</v>
      </c>
      <c r="C72" s="5"/>
      <c r="D72" s="5">
        <v>20</v>
      </c>
      <c r="E72" s="305">
        <v>20</v>
      </c>
      <c r="F72" s="304"/>
      <c r="G72" s="5"/>
      <c r="H72" s="304">
        <v>0</v>
      </c>
      <c r="I72" s="305">
        <f>E72-C72</f>
        <v>20</v>
      </c>
    </row>
    <row r="73" spans="1:9" ht="10.5" customHeight="1">
      <c r="A73" s="333" t="s">
        <v>38</v>
      </c>
      <c r="B73" s="338" t="s">
        <v>276</v>
      </c>
      <c r="C73" s="340">
        <v>30</v>
      </c>
      <c r="D73" s="101">
        <v>10</v>
      </c>
      <c r="E73" s="305">
        <v>10</v>
      </c>
      <c r="F73" s="304"/>
      <c r="G73" s="5">
        <v>4.53159</v>
      </c>
      <c r="H73" s="330">
        <f>E74/C73*100</f>
        <v>73.33333333333333</v>
      </c>
      <c r="I73" s="331">
        <f>E74-C73</f>
        <v>-8</v>
      </c>
    </row>
    <row r="74" spans="1:9" ht="1.5" customHeight="1" hidden="1">
      <c r="A74" s="334"/>
      <c r="B74" s="339"/>
      <c r="C74" s="346"/>
      <c r="D74" s="107"/>
      <c r="E74" s="305">
        <v>22</v>
      </c>
      <c r="F74" s="304"/>
      <c r="G74" s="5"/>
      <c r="H74" s="330"/>
      <c r="I74" s="331"/>
    </row>
    <row r="75" spans="1:9" ht="11.25" customHeight="1">
      <c r="A75" s="59" t="s">
        <v>39</v>
      </c>
      <c r="B75" s="78" t="s">
        <v>93</v>
      </c>
      <c r="C75" s="5">
        <v>95</v>
      </c>
      <c r="D75" s="5">
        <v>300</v>
      </c>
      <c r="E75" s="305">
        <v>8</v>
      </c>
      <c r="F75" s="304"/>
      <c r="G75" s="5">
        <v>20.08864</v>
      </c>
      <c r="H75" s="304">
        <f>E75/C75*100</f>
        <v>8.421052631578947</v>
      </c>
      <c r="I75" s="305">
        <f>E75-C75</f>
        <v>-87</v>
      </c>
    </row>
    <row r="76" spans="1:9" ht="11.25" customHeight="1">
      <c r="A76" s="59" t="s">
        <v>40</v>
      </c>
      <c r="B76" s="78" t="s">
        <v>41</v>
      </c>
      <c r="C76" s="5"/>
      <c r="D76" s="5"/>
      <c r="E76" s="305"/>
      <c r="F76" s="304"/>
      <c r="G76" s="5"/>
      <c r="H76" s="304">
        <v>0</v>
      </c>
      <c r="I76" s="305">
        <f>E76-C76</f>
        <v>0</v>
      </c>
    </row>
    <row r="77" spans="1:9" ht="11.25" customHeight="1">
      <c r="A77" s="373" t="s">
        <v>42</v>
      </c>
      <c r="B77" s="338" t="s">
        <v>280</v>
      </c>
      <c r="C77" s="340"/>
      <c r="D77" s="101"/>
      <c r="E77" s="323">
        <v>7.16379</v>
      </c>
      <c r="F77" s="304"/>
      <c r="G77" s="340">
        <v>0.5</v>
      </c>
      <c r="H77" s="330" t="e">
        <f>E77/C77*100</f>
        <v>#DIV/0!</v>
      </c>
      <c r="I77" s="366">
        <f>E77-C77</f>
        <v>7.16379</v>
      </c>
    </row>
    <row r="78" spans="1:9" ht="9.75" customHeight="1">
      <c r="A78" s="374"/>
      <c r="B78" s="339"/>
      <c r="C78" s="346"/>
      <c r="D78" s="107">
        <v>10</v>
      </c>
      <c r="E78" s="324"/>
      <c r="F78" s="304"/>
      <c r="G78" s="346"/>
      <c r="H78" s="330"/>
      <c r="I78" s="367"/>
    </row>
    <row r="79" spans="1:9" ht="11.25" customHeight="1">
      <c r="A79" s="52" t="s">
        <v>124</v>
      </c>
      <c r="B79" s="77" t="s">
        <v>123</v>
      </c>
      <c r="C79" s="5"/>
      <c r="D79" s="5">
        <v>20</v>
      </c>
      <c r="E79" s="305">
        <v>13</v>
      </c>
      <c r="F79" s="304"/>
      <c r="G79" s="5"/>
      <c r="H79" s="304">
        <v>0</v>
      </c>
      <c r="I79" s="305">
        <f aca="true" t="shared" si="6" ref="I79:I108">E79-C79</f>
        <v>13</v>
      </c>
    </row>
    <row r="80" spans="1:9" ht="11.25" customHeight="1">
      <c r="A80" s="62" t="s">
        <v>101</v>
      </c>
      <c r="B80" s="169" t="s">
        <v>343</v>
      </c>
      <c r="C80" s="5">
        <v>30</v>
      </c>
      <c r="D80" s="5">
        <v>30</v>
      </c>
      <c r="E80" s="305"/>
      <c r="F80" s="304"/>
      <c r="G80" s="5"/>
      <c r="H80" s="304">
        <v>0</v>
      </c>
      <c r="I80" s="305">
        <f t="shared" si="6"/>
        <v>-30</v>
      </c>
    </row>
    <row r="81" spans="1:9" ht="11.25" customHeight="1">
      <c r="A81" s="62" t="s">
        <v>132</v>
      </c>
      <c r="B81" s="169" t="s">
        <v>125</v>
      </c>
      <c r="C81" s="5">
        <v>70</v>
      </c>
      <c r="D81" s="5">
        <v>100</v>
      </c>
      <c r="E81" s="305">
        <v>29.889</v>
      </c>
      <c r="F81" s="304"/>
      <c r="G81" s="5">
        <v>13.09278</v>
      </c>
      <c r="H81" s="304">
        <f>E81/C81*100</f>
        <v>42.69857142857143</v>
      </c>
      <c r="I81" s="305">
        <f t="shared" si="6"/>
        <v>-40.111000000000004</v>
      </c>
    </row>
    <row r="82" spans="1:9" ht="11.25" customHeight="1">
      <c r="A82" s="62" t="s">
        <v>46</v>
      </c>
      <c r="B82" s="78" t="s">
        <v>47</v>
      </c>
      <c r="C82" s="5">
        <f>C83</f>
        <v>600</v>
      </c>
      <c r="D82" s="5">
        <f>D83</f>
        <v>750</v>
      </c>
      <c r="E82" s="5">
        <f>E83</f>
        <v>91.75668</v>
      </c>
      <c r="F82" s="5" t="e">
        <f>#REF!</f>
        <v>#REF!</v>
      </c>
      <c r="G82" s="5">
        <v>152.83399</v>
      </c>
      <c r="H82" s="304">
        <f>E82/C82*100</f>
        <v>15.29278</v>
      </c>
      <c r="I82" s="305">
        <f t="shared" si="6"/>
        <v>-508.24332</v>
      </c>
    </row>
    <row r="83" spans="1:9" ht="11.25" customHeight="1" thickBot="1">
      <c r="A83" s="59" t="s">
        <v>48</v>
      </c>
      <c r="B83" s="95" t="s">
        <v>278</v>
      </c>
      <c r="C83" s="101">
        <v>600</v>
      </c>
      <c r="D83" s="101">
        <v>750</v>
      </c>
      <c r="E83" s="302">
        <v>91.75668</v>
      </c>
      <c r="F83" s="306"/>
      <c r="G83" s="101"/>
      <c r="H83" s="306">
        <f>E83/C83*100</f>
        <v>15.29278</v>
      </c>
      <c r="I83" s="302">
        <f t="shared" si="6"/>
        <v>-508.24332</v>
      </c>
    </row>
    <row r="84" spans="1:9" ht="11.25" customHeight="1" thickBot="1">
      <c r="A84" s="55" t="s">
        <v>50</v>
      </c>
      <c r="B84" s="80" t="s">
        <v>51</v>
      </c>
      <c r="C84" s="184">
        <f>C85+C86+C87</f>
        <v>0</v>
      </c>
      <c r="D84" s="184">
        <f>D85+D86+D87</f>
        <v>0</v>
      </c>
      <c r="E84" s="181">
        <f>E85+E86+E87</f>
        <v>64.17133</v>
      </c>
      <c r="F84" s="188">
        <f>F85+F86+F87</f>
        <v>0</v>
      </c>
      <c r="G84" s="184">
        <f>G85+G86+G87</f>
        <v>249.29401000000001</v>
      </c>
      <c r="H84" s="182" t="e">
        <f>E84/C84*100</f>
        <v>#DIV/0!</v>
      </c>
      <c r="I84" s="50">
        <f t="shared" si="6"/>
        <v>64.17133</v>
      </c>
    </row>
    <row r="85" spans="1:9" ht="11.25" customHeight="1">
      <c r="A85" s="52" t="s">
        <v>52</v>
      </c>
      <c r="B85" s="152" t="s">
        <v>53</v>
      </c>
      <c r="C85" s="107"/>
      <c r="D85" s="107"/>
      <c r="E85" s="303">
        <v>11.34243</v>
      </c>
      <c r="F85" s="314"/>
      <c r="G85" s="107">
        <v>48.67063</v>
      </c>
      <c r="H85" s="314">
        <v>0</v>
      </c>
      <c r="I85" s="303">
        <f t="shared" si="6"/>
        <v>11.34243</v>
      </c>
    </row>
    <row r="86" spans="1:9" ht="11.25" customHeight="1" hidden="1">
      <c r="A86" s="59" t="s">
        <v>157</v>
      </c>
      <c r="B86" s="78" t="s">
        <v>53</v>
      </c>
      <c r="C86" s="5"/>
      <c r="D86" s="5"/>
      <c r="E86" s="305"/>
      <c r="F86" s="304"/>
      <c r="G86" s="5"/>
      <c r="H86" s="304" t="e">
        <f aca="true" t="shared" si="7" ref="H86:H93">E86/C86*100</f>
        <v>#DIV/0!</v>
      </c>
      <c r="I86" s="305">
        <f t="shared" si="6"/>
        <v>0</v>
      </c>
    </row>
    <row r="87" spans="1:9" ht="11.25" customHeight="1" thickBot="1">
      <c r="A87" s="59" t="s">
        <v>54</v>
      </c>
      <c r="B87" s="95" t="s">
        <v>51</v>
      </c>
      <c r="C87" s="101"/>
      <c r="D87" s="101"/>
      <c r="E87" s="302">
        <v>52.8289</v>
      </c>
      <c r="F87" s="306"/>
      <c r="G87" s="101">
        <v>200.62338</v>
      </c>
      <c r="H87" s="306" t="e">
        <f t="shared" si="7"/>
        <v>#DIV/0!</v>
      </c>
      <c r="I87" s="302">
        <f t="shared" si="6"/>
        <v>52.8289</v>
      </c>
    </row>
    <row r="88" spans="1:9" ht="11.25" customHeight="1" thickBot="1">
      <c r="A88" s="69" t="s">
        <v>57</v>
      </c>
      <c r="B88" s="191" t="s">
        <v>58</v>
      </c>
      <c r="C88" s="193">
        <f>C89+C165+C163+C162</f>
        <v>353008.577</v>
      </c>
      <c r="D88" s="193">
        <f>D89+D165+D163+D162</f>
        <v>359460.1919999999</v>
      </c>
      <c r="E88" s="192">
        <f>E89+E165+E163+E162</f>
        <v>100934.75434999999</v>
      </c>
      <c r="F88" s="192" t="e">
        <f>F89+F165+F163+F162+F164</f>
        <v>#REF!</v>
      </c>
      <c r="G88" s="193">
        <f>G89+G165+G163+G162+G164</f>
        <v>86388.59444000002</v>
      </c>
      <c r="H88" s="194">
        <f t="shared" si="7"/>
        <v>28.59272009982919</v>
      </c>
      <c r="I88" s="195">
        <f t="shared" si="6"/>
        <v>-252073.82265</v>
      </c>
    </row>
    <row r="89" spans="1:9" ht="11.25" customHeight="1" thickBot="1">
      <c r="A89" s="70" t="s">
        <v>97</v>
      </c>
      <c r="B89" s="196" t="s">
        <v>98</v>
      </c>
      <c r="C89" s="172">
        <f>C90+C93+C114+C144</f>
        <v>353008.577</v>
      </c>
      <c r="D89" s="172">
        <f>D90+D93+D114+D144</f>
        <v>359460.1919999999</v>
      </c>
      <c r="E89" s="88">
        <f>E90+E93+E114+E144</f>
        <v>100934.75434999999</v>
      </c>
      <c r="F89" s="88" t="e">
        <f>F90+F93+F114+F144</f>
        <v>#REF!</v>
      </c>
      <c r="G89" s="172">
        <f>G90+G93+G114+G144</f>
        <v>86380.41306</v>
      </c>
      <c r="H89" s="87">
        <f t="shared" si="7"/>
        <v>28.59272009982919</v>
      </c>
      <c r="I89" s="197">
        <f t="shared" si="6"/>
        <v>-252073.82265</v>
      </c>
    </row>
    <row r="90" spans="1:9" ht="11.25" customHeight="1" thickBot="1">
      <c r="A90" s="69" t="s">
        <v>283</v>
      </c>
      <c r="B90" s="198" t="s">
        <v>59</v>
      </c>
      <c r="C90" s="199">
        <f>C91+C92</f>
        <v>141422.6</v>
      </c>
      <c r="D90" s="199">
        <f>D91+D92</f>
        <v>146100</v>
      </c>
      <c r="E90" s="122">
        <f>E91+E92</f>
        <v>54320</v>
      </c>
      <c r="F90" s="200">
        <f>F91+F92</f>
        <v>0</v>
      </c>
      <c r="G90" s="199">
        <f>SUM(G91+G92)</f>
        <v>39388</v>
      </c>
      <c r="H90" s="201">
        <f t="shared" si="7"/>
        <v>38.40970255107741</v>
      </c>
      <c r="I90" s="202">
        <f t="shared" si="6"/>
        <v>-87102.6</v>
      </c>
    </row>
    <row r="91" spans="1:9" ht="11.25" customHeight="1">
      <c r="A91" s="60" t="s">
        <v>284</v>
      </c>
      <c r="B91" s="152" t="s">
        <v>60</v>
      </c>
      <c r="C91" s="190">
        <v>140004</v>
      </c>
      <c r="D91" s="190">
        <v>146100</v>
      </c>
      <c r="E91" s="303">
        <v>54320</v>
      </c>
      <c r="F91" s="165"/>
      <c r="G91" s="107">
        <v>39388</v>
      </c>
      <c r="H91" s="314">
        <f t="shared" si="7"/>
        <v>38.79889146024399</v>
      </c>
      <c r="I91" s="303">
        <f t="shared" si="6"/>
        <v>-85684</v>
      </c>
    </row>
    <row r="92" spans="1:9" ht="11.25" customHeight="1" thickBot="1">
      <c r="A92" s="310" t="s">
        <v>285</v>
      </c>
      <c r="B92" s="147" t="s">
        <v>89</v>
      </c>
      <c r="C92" s="204">
        <v>1418.6</v>
      </c>
      <c r="D92" s="204"/>
      <c r="E92" s="302"/>
      <c r="F92" s="97"/>
      <c r="G92" s="101"/>
      <c r="H92" s="306">
        <f t="shared" si="7"/>
        <v>0</v>
      </c>
      <c r="I92" s="302">
        <f t="shared" si="6"/>
        <v>-1418.6</v>
      </c>
    </row>
    <row r="93" spans="1:9" ht="11.25" customHeight="1" thickBot="1">
      <c r="A93" s="69" t="s">
        <v>286</v>
      </c>
      <c r="B93" s="311" t="s">
        <v>62</v>
      </c>
      <c r="C93" s="100">
        <f>C96+C99+C105+C95+C102+C101+C104+C103</f>
        <v>11132.5</v>
      </c>
      <c r="D93" s="100">
        <f>D96+D99+D105+D95+D102+D101+D104+D103</f>
        <v>11772.3</v>
      </c>
      <c r="E93" s="33">
        <f>E96+E99+E105+E94+E95+E97+E98+E100+E101+E103+E102+E104</f>
        <v>645.64</v>
      </c>
      <c r="F93" s="33">
        <f>F96+F99+F105</f>
        <v>0</v>
      </c>
      <c r="G93" s="100">
        <f>G96+G99+G105+G94+G95+G97+G98+G100+G101</f>
        <v>1570.6599999999999</v>
      </c>
      <c r="H93" s="182">
        <f t="shared" si="7"/>
        <v>5.799595778127105</v>
      </c>
      <c r="I93" s="50">
        <f t="shared" si="6"/>
        <v>-10486.86</v>
      </c>
    </row>
    <row r="94" spans="1:9" ht="11.25" customHeight="1">
      <c r="A94" s="60" t="s">
        <v>287</v>
      </c>
      <c r="B94" s="152" t="s">
        <v>184</v>
      </c>
      <c r="C94" s="190"/>
      <c r="D94" s="190"/>
      <c r="E94" s="303"/>
      <c r="F94" s="205"/>
      <c r="G94" s="107"/>
      <c r="H94" s="314">
        <v>0</v>
      </c>
      <c r="I94" s="303">
        <f t="shared" si="6"/>
        <v>0</v>
      </c>
    </row>
    <row r="95" spans="1:9" ht="11.25" customHeight="1">
      <c r="A95" s="60" t="s">
        <v>287</v>
      </c>
      <c r="B95" s="78" t="s">
        <v>63</v>
      </c>
      <c r="C95" s="111"/>
      <c r="D95" s="111"/>
      <c r="E95" s="305"/>
      <c r="F95" s="174"/>
      <c r="G95" s="5"/>
      <c r="H95" s="304">
        <v>0</v>
      </c>
      <c r="I95" s="305">
        <f t="shared" si="6"/>
        <v>0</v>
      </c>
    </row>
    <row r="96" spans="1:9" s="38" customFormat="1" ht="11.25" customHeight="1">
      <c r="A96" s="60" t="s">
        <v>288</v>
      </c>
      <c r="B96" s="78" t="s">
        <v>64</v>
      </c>
      <c r="C96" s="111"/>
      <c r="D96" s="111"/>
      <c r="E96" s="305"/>
      <c r="F96" s="17"/>
      <c r="G96" s="5"/>
      <c r="H96" s="304">
        <v>0</v>
      </c>
      <c r="I96" s="305">
        <f t="shared" si="6"/>
        <v>0</v>
      </c>
    </row>
    <row r="97" spans="1:9" s="38" customFormat="1" ht="11.25" customHeight="1">
      <c r="A97" s="59" t="s">
        <v>289</v>
      </c>
      <c r="B97" s="78" t="s">
        <v>194</v>
      </c>
      <c r="C97" s="111"/>
      <c r="D97" s="111"/>
      <c r="E97" s="305"/>
      <c r="F97" s="17"/>
      <c r="G97" s="5"/>
      <c r="H97" s="304">
        <v>0</v>
      </c>
      <c r="I97" s="305">
        <f t="shared" si="6"/>
        <v>0</v>
      </c>
    </row>
    <row r="98" spans="1:9" s="38" customFormat="1" ht="11.25" customHeight="1">
      <c r="A98" s="59" t="s">
        <v>290</v>
      </c>
      <c r="B98" s="78" t="s">
        <v>223</v>
      </c>
      <c r="C98" s="111"/>
      <c r="D98" s="111"/>
      <c r="E98" s="305"/>
      <c r="F98" s="17"/>
      <c r="G98" s="5"/>
      <c r="H98" s="304">
        <v>0</v>
      </c>
      <c r="I98" s="305">
        <f t="shared" si="6"/>
        <v>0</v>
      </c>
    </row>
    <row r="99" spans="1:9" s="38" customFormat="1" ht="11.25" customHeight="1">
      <c r="A99" s="59" t="s">
        <v>291</v>
      </c>
      <c r="B99" s="78" t="s">
        <v>66</v>
      </c>
      <c r="C99" s="111"/>
      <c r="D99" s="111"/>
      <c r="E99" s="305">
        <v>0</v>
      </c>
      <c r="F99" s="17"/>
      <c r="G99" s="5"/>
      <c r="H99" s="304" t="e">
        <f>E99/C99*100</f>
        <v>#DIV/0!</v>
      </c>
      <c r="I99" s="305">
        <f t="shared" si="6"/>
        <v>0</v>
      </c>
    </row>
    <row r="100" spans="1:9" s="38" customFormat="1" ht="11.25" customHeight="1">
      <c r="A100" s="59" t="s">
        <v>292</v>
      </c>
      <c r="B100" s="78" t="s">
        <v>225</v>
      </c>
      <c r="C100" s="111"/>
      <c r="D100" s="111"/>
      <c r="E100" s="305">
        <v>0</v>
      </c>
      <c r="F100" s="17"/>
      <c r="G100" s="5"/>
      <c r="H100" s="304">
        <v>0</v>
      </c>
      <c r="I100" s="305">
        <f t="shared" si="6"/>
        <v>0</v>
      </c>
    </row>
    <row r="101" spans="1:9" s="38" customFormat="1" ht="11.25" customHeight="1">
      <c r="A101" s="59" t="s">
        <v>293</v>
      </c>
      <c r="B101" s="78" t="s">
        <v>230</v>
      </c>
      <c r="C101" s="111"/>
      <c r="D101" s="111"/>
      <c r="E101" s="305">
        <v>0</v>
      </c>
      <c r="F101" s="17"/>
      <c r="G101" s="5"/>
      <c r="H101" s="304" t="e">
        <f aca="true" t="shared" si="8" ref="H101:H108">E101/C101*100</f>
        <v>#DIV/0!</v>
      </c>
      <c r="I101" s="305">
        <f t="shared" si="6"/>
        <v>0</v>
      </c>
    </row>
    <row r="102" spans="1:9" s="38" customFormat="1" ht="11.25" customHeight="1">
      <c r="A102" s="62" t="s">
        <v>294</v>
      </c>
      <c r="B102" s="78" t="s">
        <v>242</v>
      </c>
      <c r="C102" s="111"/>
      <c r="D102" s="111"/>
      <c r="E102" s="305">
        <v>0</v>
      </c>
      <c r="F102" s="17"/>
      <c r="G102" s="105"/>
      <c r="H102" s="304" t="e">
        <f t="shared" si="8"/>
        <v>#DIV/0!</v>
      </c>
      <c r="I102" s="305">
        <f t="shared" si="6"/>
        <v>0</v>
      </c>
    </row>
    <row r="103" spans="1:9" s="38" customFormat="1" ht="11.25" customHeight="1">
      <c r="A103" s="62" t="s">
        <v>295</v>
      </c>
      <c r="B103" s="78" t="s">
        <v>256</v>
      </c>
      <c r="C103" s="111">
        <v>2508.4</v>
      </c>
      <c r="D103" s="111">
        <v>2349.5</v>
      </c>
      <c r="E103" s="305"/>
      <c r="F103" s="17"/>
      <c r="G103" s="105"/>
      <c r="H103" s="304">
        <f t="shared" si="8"/>
        <v>0</v>
      </c>
      <c r="I103" s="305">
        <f t="shared" si="6"/>
        <v>-2508.4</v>
      </c>
    </row>
    <row r="104" spans="1:9" s="38" customFormat="1" ht="24" customHeight="1" thickBot="1">
      <c r="A104" s="253" t="s">
        <v>296</v>
      </c>
      <c r="B104" s="147" t="s">
        <v>246</v>
      </c>
      <c r="C104" s="112"/>
      <c r="D104" s="112"/>
      <c r="E104" s="302">
        <v>0</v>
      </c>
      <c r="F104" s="97"/>
      <c r="G104" s="106"/>
      <c r="H104" s="306" t="e">
        <f t="shared" si="8"/>
        <v>#DIV/0!</v>
      </c>
      <c r="I104" s="302">
        <f t="shared" si="6"/>
        <v>0</v>
      </c>
    </row>
    <row r="105" spans="1:9" ht="11.25" customHeight="1" thickBot="1">
      <c r="A105" s="69" t="s">
        <v>297</v>
      </c>
      <c r="B105" s="149" t="s">
        <v>65</v>
      </c>
      <c r="C105" s="100">
        <f>C106+C107+C108+C110+C109</f>
        <v>8624.1</v>
      </c>
      <c r="D105" s="100">
        <f>D106+D107+D108+D110+D109</f>
        <v>9422.8</v>
      </c>
      <c r="E105" s="33">
        <f>E106+E107+E108+E110</f>
        <v>645.64</v>
      </c>
      <c r="F105" s="33">
        <f>F106+F107+F108+F110</f>
        <v>0</v>
      </c>
      <c r="G105" s="100">
        <f>G106+G107+G108+G110+G111+G113+G112</f>
        <v>1570.6599999999999</v>
      </c>
      <c r="H105" s="182">
        <f t="shared" si="8"/>
        <v>7.486462355492167</v>
      </c>
      <c r="I105" s="50">
        <f t="shared" si="6"/>
        <v>-7978.46</v>
      </c>
    </row>
    <row r="106" spans="1:9" ht="11.25" customHeight="1">
      <c r="A106" s="52" t="s">
        <v>297</v>
      </c>
      <c r="B106" s="152" t="s">
        <v>258</v>
      </c>
      <c r="C106" s="190">
        <v>959.3</v>
      </c>
      <c r="D106" s="190">
        <v>959.3</v>
      </c>
      <c r="E106" s="303"/>
      <c r="F106" s="314"/>
      <c r="G106" s="107"/>
      <c r="H106" s="314">
        <f t="shared" si="8"/>
        <v>0</v>
      </c>
      <c r="I106" s="303">
        <f t="shared" si="6"/>
        <v>-959.3</v>
      </c>
    </row>
    <row r="107" spans="1:9" ht="24.75" customHeight="1">
      <c r="A107" s="253" t="s">
        <v>297</v>
      </c>
      <c r="B107" s="77" t="s">
        <v>167</v>
      </c>
      <c r="C107" s="5">
        <v>2182.3</v>
      </c>
      <c r="D107" s="5">
        <v>2182.3</v>
      </c>
      <c r="E107" s="305">
        <v>645.64</v>
      </c>
      <c r="F107" s="71"/>
      <c r="G107" s="5">
        <v>640</v>
      </c>
      <c r="H107" s="304">
        <f t="shared" si="8"/>
        <v>29.58529991293589</v>
      </c>
      <c r="I107" s="305">
        <f t="shared" si="6"/>
        <v>-1536.6600000000003</v>
      </c>
    </row>
    <row r="108" spans="1:9" ht="11.25" customHeight="1">
      <c r="A108" s="59" t="s">
        <v>297</v>
      </c>
      <c r="B108" s="77" t="s">
        <v>202</v>
      </c>
      <c r="C108" s="5">
        <v>1322.5</v>
      </c>
      <c r="D108" s="5">
        <v>2121.2</v>
      </c>
      <c r="E108" s="305"/>
      <c r="F108" s="71"/>
      <c r="G108" s="5"/>
      <c r="H108" s="304">
        <f t="shared" si="8"/>
        <v>0</v>
      </c>
      <c r="I108" s="305">
        <f t="shared" si="6"/>
        <v>-1322.5</v>
      </c>
    </row>
    <row r="109" spans="1:9" ht="26.25" customHeight="1">
      <c r="A109" s="284" t="s">
        <v>297</v>
      </c>
      <c r="B109" s="77" t="s">
        <v>329</v>
      </c>
      <c r="C109" s="5">
        <v>4160</v>
      </c>
      <c r="D109" s="5">
        <v>4160</v>
      </c>
      <c r="E109" s="305"/>
      <c r="F109" s="71"/>
      <c r="G109" s="5"/>
      <c r="H109" s="304"/>
      <c r="I109" s="305"/>
    </row>
    <row r="110" spans="1:9" ht="13.5" customHeight="1">
      <c r="A110" s="59" t="s">
        <v>297</v>
      </c>
      <c r="B110" s="77" t="s">
        <v>233</v>
      </c>
      <c r="C110" s="5"/>
      <c r="D110" s="5"/>
      <c r="E110" s="305"/>
      <c r="F110" s="71"/>
      <c r="G110" s="5">
        <v>930.66</v>
      </c>
      <c r="H110" s="304" t="e">
        <f>E110/C110*100</f>
        <v>#DIV/0!</v>
      </c>
      <c r="I110" s="305">
        <f aca="true" t="shared" si="9" ref="I110:I166">E110-C110</f>
        <v>0</v>
      </c>
    </row>
    <row r="111" spans="1:9" ht="25.5" customHeight="1">
      <c r="A111" s="253" t="s">
        <v>297</v>
      </c>
      <c r="B111" s="148" t="s">
        <v>153</v>
      </c>
      <c r="C111" s="5"/>
      <c r="D111" s="5"/>
      <c r="E111" s="305"/>
      <c r="F111" s="71"/>
      <c r="G111" s="5"/>
      <c r="H111" s="304">
        <v>0</v>
      </c>
      <c r="I111" s="305">
        <f t="shared" si="9"/>
        <v>0</v>
      </c>
    </row>
    <row r="112" spans="1:9" ht="24" customHeight="1">
      <c r="A112" s="255" t="s">
        <v>298</v>
      </c>
      <c r="B112" s="170" t="s">
        <v>231</v>
      </c>
      <c r="C112" s="5"/>
      <c r="D112" s="5"/>
      <c r="E112" s="305"/>
      <c r="F112" s="71"/>
      <c r="G112" s="5"/>
      <c r="H112" s="304">
        <v>0</v>
      </c>
      <c r="I112" s="305">
        <f t="shared" si="9"/>
        <v>0</v>
      </c>
    </row>
    <row r="113" spans="1:9" ht="14.25" customHeight="1" thickBot="1">
      <c r="A113" s="59" t="s">
        <v>298</v>
      </c>
      <c r="B113" s="206" t="s">
        <v>176</v>
      </c>
      <c r="C113" s="101"/>
      <c r="D113" s="101"/>
      <c r="E113" s="302"/>
      <c r="F113" s="85"/>
      <c r="G113" s="101"/>
      <c r="H113" s="306">
        <v>0</v>
      </c>
      <c r="I113" s="302">
        <f t="shared" si="9"/>
        <v>0</v>
      </c>
    </row>
    <row r="114" spans="1:9" ht="11.25" customHeight="1" thickBot="1">
      <c r="A114" s="69" t="s">
        <v>299</v>
      </c>
      <c r="B114" s="210" t="s">
        <v>67</v>
      </c>
      <c r="C114" s="193">
        <f>C115+C132+C134+C135+C136+C137+C138+C139+C142+C133+C140</f>
        <v>175075.29999999996</v>
      </c>
      <c r="D114" s="193">
        <f>D115+D132+D134+D135+D136+D137+D138+D139+D142+D133+D140</f>
        <v>176210.89999999997</v>
      </c>
      <c r="E114" s="192">
        <f>E115+E132+E134+E135+E136+E137+E138+E139+E142+E133+E140</f>
        <v>39918.61994999999</v>
      </c>
      <c r="F114" s="192" t="e">
        <f>F115+F132+F134+F135+F136+F137+F138+F139+F142+F133+#REF!</f>
        <v>#REF!</v>
      </c>
      <c r="G114" s="193">
        <f>G115+G132+G134+G135+G136+G137+G138+G139+G142+G133+G141+G140</f>
        <v>38333.98908</v>
      </c>
      <c r="H114" s="194">
        <f>E114/C114*100</f>
        <v>22.800829100392804</v>
      </c>
      <c r="I114" s="195">
        <f t="shared" si="9"/>
        <v>-135156.68004999997</v>
      </c>
    </row>
    <row r="115" spans="1:9" ht="11.25" customHeight="1" thickBot="1">
      <c r="A115" s="69" t="s">
        <v>300</v>
      </c>
      <c r="B115" s="211" t="s">
        <v>208</v>
      </c>
      <c r="C115" s="199">
        <f>C118+C119+C124+C127+C126+C117+C116+C125+C120+C128+C129+C122+C123+C130+C131</f>
        <v>132062.79999999996</v>
      </c>
      <c r="D115" s="199">
        <f>D118+D119+D124+D127+D126+D117+D116+D125+D120+D128+D129+D122+D123+D130+D131</f>
        <v>133198.39999999997</v>
      </c>
      <c r="E115" s="122">
        <f>E118+E119+E124+E127+E126+E117+E116+E125+E120+E128+E129+E122+E123+E130+E131</f>
        <v>30758.173</v>
      </c>
      <c r="F115" s="122">
        <f>F118+F119+F124+F127+F126+F117+F116+F125+F120+F128+F129+F122+F123+F130</f>
        <v>0</v>
      </c>
      <c r="G115" s="199">
        <f>G118+G119+G124+G127+G126+G117+G116+G125+G120+G128+G129+G122+G123+G130+G131</f>
        <v>29760.0578</v>
      </c>
      <c r="H115" s="201">
        <f>E115/C115*100</f>
        <v>23.29056554911755</v>
      </c>
      <c r="I115" s="202">
        <f t="shared" si="9"/>
        <v>-101304.62699999996</v>
      </c>
    </row>
    <row r="116" spans="1:9" ht="25.5" customHeight="1">
      <c r="A116" s="254" t="s">
        <v>301</v>
      </c>
      <c r="B116" s="150" t="s">
        <v>87</v>
      </c>
      <c r="C116" s="208">
        <v>1442</v>
      </c>
      <c r="D116" s="208">
        <v>1442</v>
      </c>
      <c r="E116" s="303"/>
      <c r="F116" s="209"/>
      <c r="G116" s="107"/>
      <c r="H116" s="314">
        <f>E116/C116*100</f>
        <v>0</v>
      </c>
      <c r="I116" s="303">
        <f t="shared" si="9"/>
        <v>-1442</v>
      </c>
    </row>
    <row r="117" spans="1:9" ht="11.25" customHeight="1">
      <c r="A117" s="60" t="s">
        <v>301</v>
      </c>
      <c r="B117" s="77" t="s">
        <v>91</v>
      </c>
      <c r="C117" s="173">
        <v>18.2</v>
      </c>
      <c r="D117" s="173">
        <v>18.2</v>
      </c>
      <c r="E117" s="305"/>
      <c r="F117" s="71"/>
      <c r="G117" s="5"/>
      <c r="H117" s="304">
        <f>E117/C117*100</f>
        <v>0</v>
      </c>
      <c r="I117" s="305">
        <f t="shared" si="9"/>
        <v>-18.2</v>
      </c>
    </row>
    <row r="118" spans="1:9" ht="11.25" customHeight="1">
      <c r="A118" s="60" t="s">
        <v>301</v>
      </c>
      <c r="B118" s="77" t="s">
        <v>143</v>
      </c>
      <c r="C118" s="173"/>
      <c r="D118" s="173"/>
      <c r="E118" s="305"/>
      <c r="F118" s="304"/>
      <c r="G118" s="5"/>
      <c r="H118" s="304">
        <v>0</v>
      </c>
      <c r="I118" s="305">
        <f t="shared" si="9"/>
        <v>0</v>
      </c>
    </row>
    <row r="119" spans="1:9" ht="11.25" customHeight="1">
      <c r="A119" s="60" t="s">
        <v>301</v>
      </c>
      <c r="B119" s="78" t="s">
        <v>142</v>
      </c>
      <c r="C119" s="111">
        <v>95816.9</v>
      </c>
      <c r="D119" s="111">
        <v>95816.9</v>
      </c>
      <c r="E119" s="305">
        <v>23931</v>
      </c>
      <c r="F119" s="17"/>
      <c r="G119" s="5">
        <v>22440</v>
      </c>
      <c r="H119" s="304">
        <f>E119/C119*100</f>
        <v>24.97576106094019</v>
      </c>
      <c r="I119" s="305">
        <f t="shared" si="9"/>
        <v>-71885.9</v>
      </c>
    </row>
    <row r="120" spans="1:9" ht="11.25" customHeight="1">
      <c r="A120" s="60" t="s">
        <v>301</v>
      </c>
      <c r="B120" s="78" t="s">
        <v>122</v>
      </c>
      <c r="C120" s="111">
        <v>15571.9</v>
      </c>
      <c r="D120" s="111">
        <v>15571.9</v>
      </c>
      <c r="E120" s="305">
        <v>3888</v>
      </c>
      <c r="F120" s="17"/>
      <c r="G120" s="5">
        <v>3853</v>
      </c>
      <c r="H120" s="304">
        <f>E120/C120*100</f>
        <v>24.968051425966003</v>
      </c>
      <c r="I120" s="305">
        <f t="shared" si="9"/>
        <v>-11683.9</v>
      </c>
    </row>
    <row r="121" spans="2:9" ht="1.5" customHeight="1" hidden="1">
      <c r="B121" s="62"/>
      <c r="C121" s="175"/>
      <c r="D121" s="175"/>
      <c r="E121" s="305"/>
      <c r="F121" s="17"/>
      <c r="G121" s="175"/>
      <c r="H121" s="304" t="e">
        <f>E121/C121*100</f>
        <v>#DIV/0!</v>
      </c>
      <c r="I121" s="305">
        <f t="shared" si="9"/>
        <v>0</v>
      </c>
    </row>
    <row r="122" spans="1:9" ht="12" customHeight="1">
      <c r="A122" s="60" t="s">
        <v>301</v>
      </c>
      <c r="B122" s="78" t="s">
        <v>191</v>
      </c>
      <c r="C122" s="111">
        <v>543.2</v>
      </c>
      <c r="D122" s="111">
        <v>543.2</v>
      </c>
      <c r="E122" s="305"/>
      <c r="F122" s="17"/>
      <c r="G122" s="5"/>
      <c r="H122" s="304">
        <f>E122/C122*100</f>
        <v>0</v>
      </c>
      <c r="I122" s="305">
        <f t="shared" si="9"/>
        <v>-543.2</v>
      </c>
    </row>
    <row r="123" spans="1:9" ht="9.75" customHeight="1">
      <c r="A123" s="60" t="s">
        <v>301</v>
      </c>
      <c r="B123" s="77" t="s">
        <v>192</v>
      </c>
      <c r="C123" s="111">
        <v>150.5</v>
      </c>
      <c r="D123" s="111">
        <v>150.5</v>
      </c>
      <c r="E123" s="305"/>
      <c r="F123" s="17"/>
      <c r="G123" s="5"/>
      <c r="H123" s="304">
        <f>E123/C123*100</f>
        <v>0</v>
      </c>
      <c r="I123" s="305">
        <f t="shared" si="9"/>
        <v>-150.5</v>
      </c>
    </row>
    <row r="124" spans="1:9" ht="11.25" customHeight="1">
      <c r="A124" s="60" t="s">
        <v>301</v>
      </c>
      <c r="B124" s="78" t="s">
        <v>69</v>
      </c>
      <c r="C124" s="111"/>
      <c r="D124" s="111"/>
      <c r="E124" s="305"/>
      <c r="F124" s="17"/>
      <c r="G124" s="105"/>
      <c r="H124" s="304">
        <v>0</v>
      </c>
      <c r="I124" s="305">
        <f t="shared" si="9"/>
        <v>0</v>
      </c>
    </row>
    <row r="125" spans="1:9" ht="11.25" customHeight="1">
      <c r="A125" s="60" t="s">
        <v>301</v>
      </c>
      <c r="B125" s="78" t="s">
        <v>108</v>
      </c>
      <c r="C125" s="111"/>
      <c r="D125" s="111"/>
      <c r="E125" s="305"/>
      <c r="F125" s="17"/>
      <c r="G125" s="105"/>
      <c r="H125" s="304">
        <v>0</v>
      </c>
      <c r="I125" s="305">
        <f t="shared" si="9"/>
        <v>0</v>
      </c>
    </row>
    <row r="126" spans="1:9" ht="11.25" customHeight="1">
      <c r="A126" s="60" t="s">
        <v>301</v>
      </c>
      <c r="B126" s="78" t="s">
        <v>70</v>
      </c>
      <c r="C126" s="111"/>
      <c r="D126" s="111"/>
      <c r="E126" s="305"/>
      <c r="F126" s="17"/>
      <c r="G126" s="5"/>
      <c r="H126" s="304" t="e">
        <f>E126/C126*100</f>
        <v>#DIV/0!</v>
      </c>
      <c r="I126" s="305">
        <f t="shared" si="9"/>
        <v>0</v>
      </c>
    </row>
    <row r="127" spans="1:9" ht="11.25" customHeight="1">
      <c r="A127" s="60" t="s">
        <v>301</v>
      </c>
      <c r="B127" s="78" t="s">
        <v>141</v>
      </c>
      <c r="C127" s="111"/>
      <c r="D127" s="111"/>
      <c r="E127" s="305"/>
      <c r="F127" s="17"/>
      <c r="G127" s="105"/>
      <c r="H127" s="304">
        <v>0</v>
      </c>
      <c r="I127" s="305">
        <f t="shared" si="9"/>
        <v>0</v>
      </c>
    </row>
    <row r="128" spans="1:9" ht="27" customHeight="1">
      <c r="A128" s="254" t="s">
        <v>301</v>
      </c>
      <c r="B128" s="77" t="s">
        <v>168</v>
      </c>
      <c r="C128" s="111"/>
      <c r="D128" s="111"/>
      <c r="E128" s="305"/>
      <c r="F128" s="17"/>
      <c r="G128" s="105"/>
      <c r="H128" s="304">
        <v>0</v>
      </c>
      <c r="I128" s="305">
        <f t="shared" si="9"/>
        <v>0</v>
      </c>
    </row>
    <row r="129" spans="1:9" ht="36.75" customHeight="1">
      <c r="A129" s="254" t="s">
        <v>301</v>
      </c>
      <c r="B129" s="77" t="s">
        <v>331</v>
      </c>
      <c r="C129" s="111">
        <v>2601.4</v>
      </c>
      <c r="D129" s="111">
        <v>2601.4</v>
      </c>
      <c r="E129" s="305"/>
      <c r="F129" s="304"/>
      <c r="G129" s="105"/>
      <c r="H129" s="304">
        <v>0</v>
      </c>
      <c r="I129" s="305">
        <f t="shared" si="9"/>
        <v>-2601.4</v>
      </c>
    </row>
    <row r="130" spans="1:9" ht="13.5" customHeight="1">
      <c r="A130" s="60" t="s">
        <v>301</v>
      </c>
      <c r="B130" s="78" t="s">
        <v>169</v>
      </c>
      <c r="C130" s="111">
        <v>12629.4</v>
      </c>
      <c r="D130" s="111">
        <v>12629.4</v>
      </c>
      <c r="E130" s="305">
        <v>2939.173</v>
      </c>
      <c r="F130" s="304"/>
      <c r="G130" s="5">
        <v>3027.538</v>
      </c>
      <c r="H130" s="304">
        <f aca="true" t="shared" si="10" ref="H130:H135">E130/C130*100</f>
        <v>23.27246741729615</v>
      </c>
      <c r="I130" s="305">
        <f t="shared" si="9"/>
        <v>-9690.226999999999</v>
      </c>
    </row>
    <row r="131" spans="1:9" ht="38.25" customHeight="1">
      <c r="A131" s="255" t="s">
        <v>301</v>
      </c>
      <c r="B131" s="77" t="s">
        <v>332</v>
      </c>
      <c r="C131" s="9">
        <v>3289.3</v>
      </c>
      <c r="D131" s="9">
        <v>4424.9</v>
      </c>
      <c r="E131" s="305"/>
      <c r="F131" s="304"/>
      <c r="G131" s="5">
        <v>439.5198</v>
      </c>
      <c r="H131" s="304">
        <f t="shared" si="10"/>
        <v>0</v>
      </c>
      <c r="I131" s="305">
        <f t="shared" si="9"/>
        <v>-3289.3</v>
      </c>
    </row>
    <row r="132" spans="1:9" ht="12.75" customHeight="1">
      <c r="A132" s="62" t="s">
        <v>302</v>
      </c>
      <c r="B132" s="77" t="s">
        <v>173</v>
      </c>
      <c r="C132" s="111">
        <v>1453.2</v>
      </c>
      <c r="D132" s="111">
        <v>1453.2</v>
      </c>
      <c r="E132" s="305">
        <v>380</v>
      </c>
      <c r="F132" s="304"/>
      <c r="G132" s="5">
        <v>300</v>
      </c>
      <c r="H132" s="304">
        <f t="shared" si="10"/>
        <v>26.14918799889898</v>
      </c>
      <c r="I132" s="305">
        <f t="shared" si="9"/>
        <v>-1073.2</v>
      </c>
    </row>
    <row r="133" spans="1:9" ht="24" customHeight="1">
      <c r="A133" s="255" t="s">
        <v>303</v>
      </c>
      <c r="B133" s="77" t="s">
        <v>330</v>
      </c>
      <c r="C133" s="9">
        <v>1252.8</v>
      </c>
      <c r="D133" s="9">
        <v>1252.8</v>
      </c>
      <c r="E133" s="305"/>
      <c r="F133" s="304"/>
      <c r="G133" s="5"/>
      <c r="H133" s="304">
        <f t="shared" si="10"/>
        <v>0</v>
      </c>
      <c r="I133" s="305">
        <f t="shared" si="9"/>
        <v>-1252.8</v>
      </c>
    </row>
    <row r="134" spans="1:9" ht="11.25" customHeight="1">
      <c r="A134" s="62" t="s">
        <v>304</v>
      </c>
      <c r="B134" s="78" t="s">
        <v>186</v>
      </c>
      <c r="C134" s="111">
        <v>1528.9</v>
      </c>
      <c r="D134" s="111">
        <v>1528.9</v>
      </c>
      <c r="E134" s="305">
        <v>382.225</v>
      </c>
      <c r="F134" s="17"/>
      <c r="G134" s="5">
        <v>315.825</v>
      </c>
      <c r="H134" s="304">
        <f t="shared" si="10"/>
        <v>25</v>
      </c>
      <c r="I134" s="305">
        <f t="shared" si="9"/>
        <v>-1146.6750000000002</v>
      </c>
    </row>
    <row r="135" spans="1:9" ht="24" customHeight="1">
      <c r="A135" s="255" t="s">
        <v>305</v>
      </c>
      <c r="B135" s="77" t="s">
        <v>187</v>
      </c>
      <c r="C135" s="173">
        <v>442.2</v>
      </c>
      <c r="D135" s="173">
        <v>442.2</v>
      </c>
      <c r="E135" s="305">
        <v>19.27295</v>
      </c>
      <c r="F135" s="17"/>
      <c r="G135" s="5"/>
      <c r="H135" s="304">
        <f t="shared" si="10"/>
        <v>4.3584237901402085</v>
      </c>
      <c r="I135" s="305">
        <f t="shared" si="9"/>
        <v>-422.92705</v>
      </c>
    </row>
    <row r="136" spans="1:9" ht="23.25" customHeight="1">
      <c r="A136" s="255" t="s">
        <v>306</v>
      </c>
      <c r="B136" s="79" t="s">
        <v>213</v>
      </c>
      <c r="C136" s="173"/>
      <c r="D136" s="173"/>
      <c r="E136" s="305"/>
      <c r="F136" s="17"/>
      <c r="G136" s="5"/>
      <c r="H136" s="304">
        <v>0</v>
      </c>
      <c r="I136" s="305">
        <f t="shared" si="9"/>
        <v>0</v>
      </c>
    </row>
    <row r="137" spans="1:9" ht="24.75" customHeight="1">
      <c r="A137" s="255" t="s">
        <v>307</v>
      </c>
      <c r="B137" s="262" t="s">
        <v>216</v>
      </c>
      <c r="C137" s="173"/>
      <c r="D137" s="173"/>
      <c r="E137" s="305"/>
      <c r="F137" s="17"/>
      <c r="G137" s="5"/>
      <c r="H137" s="304">
        <v>0</v>
      </c>
      <c r="I137" s="305">
        <f t="shared" si="9"/>
        <v>0</v>
      </c>
    </row>
    <row r="138" spans="1:9" ht="14.25" customHeight="1">
      <c r="A138" s="62" t="s">
        <v>308</v>
      </c>
      <c r="B138" s="77" t="s">
        <v>185</v>
      </c>
      <c r="C138" s="173">
        <v>814.6</v>
      </c>
      <c r="D138" s="173">
        <v>814.6</v>
      </c>
      <c r="E138" s="305">
        <v>203.649</v>
      </c>
      <c r="F138" s="17"/>
      <c r="G138" s="5">
        <v>193.6</v>
      </c>
      <c r="H138" s="304">
        <f>E138/C138*100</f>
        <v>24.999877240363368</v>
      </c>
      <c r="I138" s="305">
        <f t="shared" si="9"/>
        <v>-610.951</v>
      </c>
    </row>
    <row r="139" spans="1:9" ht="11.25" customHeight="1">
      <c r="A139" s="62" t="s">
        <v>309</v>
      </c>
      <c r="B139" s="78" t="s">
        <v>182</v>
      </c>
      <c r="C139" s="111">
        <v>1233.8</v>
      </c>
      <c r="D139" s="111">
        <v>1233.8</v>
      </c>
      <c r="E139" s="305">
        <v>283.3</v>
      </c>
      <c r="F139" s="17"/>
      <c r="G139" s="5">
        <v>244.50628</v>
      </c>
      <c r="H139" s="304">
        <f>E139/C139*100</f>
        <v>22.961582104068732</v>
      </c>
      <c r="I139" s="305">
        <f t="shared" si="9"/>
        <v>-950.5</v>
      </c>
    </row>
    <row r="140" spans="1:9" ht="24.75" customHeight="1">
      <c r="A140" s="255" t="s">
        <v>310</v>
      </c>
      <c r="B140" s="77" t="s">
        <v>190</v>
      </c>
      <c r="C140" s="173"/>
      <c r="D140" s="173"/>
      <c r="E140" s="305"/>
      <c r="F140" s="17"/>
      <c r="G140" s="5">
        <v>30</v>
      </c>
      <c r="H140" s="304" t="e">
        <f>E140/C140*100</f>
        <v>#DIV/0!</v>
      </c>
      <c r="I140" s="305">
        <f t="shared" si="9"/>
        <v>0</v>
      </c>
    </row>
    <row r="141" spans="1:9" ht="12.75" thickBot="1">
      <c r="A141" s="59"/>
      <c r="B141" s="206" t="s">
        <v>193</v>
      </c>
      <c r="C141" s="212"/>
      <c r="D141" s="212"/>
      <c r="E141" s="302"/>
      <c r="F141" s="97"/>
      <c r="G141" s="101"/>
      <c r="H141" s="306">
        <v>0</v>
      </c>
      <c r="I141" s="302">
        <f t="shared" si="9"/>
        <v>0</v>
      </c>
    </row>
    <row r="142" spans="1:9" ht="11.25" customHeight="1" thickBot="1">
      <c r="A142" s="69" t="s">
        <v>311</v>
      </c>
      <c r="B142" s="149" t="s">
        <v>71</v>
      </c>
      <c r="C142" s="100">
        <f>C143</f>
        <v>36287</v>
      </c>
      <c r="D142" s="100">
        <f>D143</f>
        <v>36287</v>
      </c>
      <c r="E142" s="33">
        <f>E143</f>
        <v>7892</v>
      </c>
      <c r="F142" s="33">
        <f>F143</f>
        <v>0</v>
      </c>
      <c r="G142" s="100">
        <f>G143</f>
        <v>7490</v>
      </c>
      <c r="H142" s="182">
        <f>E142/C142*100</f>
        <v>21.748835671177005</v>
      </c>
      <c r="I142" s="50">
        <f t="shared" si="9"/>
        <v>-28395</v>
      </c>
    </row>
    <row r="143" spans="1:9" ht="11.25" customHeight="1" thickBot="1">
      <c r="A143" s="310" t="s">
        <v>312</v>
      </c>
      <c r="B143" s="146" t="s">
        <v>72</v>
      </c>
      <c r="C143" s="91">
        <v>36287</v>
      </c>
      <c r="D143" s="91">
        <v>36287</v>
      </c>
      <c r="E143" s="90">
        <v>7892</v>
      </c>
      <c r="F143" s="213"/>
      <c r="G143" s="91">
        <v>7490</v>
      </c>
      <c r="H143" s="164">
        <f>E143/C143*100</f>
        <v>21.748835671177005</v>
      </c>
      <c r="I143" s="90">
        <f t="shared" si="9"/>
        <v>-28395</v>
      </c>
    </row>
    <row r="144" spans="1:9" ht="11.25" customHeight="1" thickBot="1">
      <c r="A144" s="69" t="s">
        <v>313</v>
      </c>
      <c r="B144" s="149" t="s">
        <v>86</v>
      </c>
      <c r="C144" s="100">
        <f>C155+C156+C146+C150+C148</f>
        <v>25378.177</v>
      </c>
      <c r="D144" s="100">
        <f>D155+D156+D146+D150+D148</f>
        <v>25376.992</v>
      </c>
      <c r="E144" s="33">
        <f>E155+E156+E146+E150+E148+E147+E149+E153+E154+E151+E152</f>
        <v>6050.4944</v>
      </c>
      <c r="F144" s="215">
        <f>F155+F156+F146+F150+F148+F147+F149+F153+F154</f>
        <v>0</v>
      </c>
      <c r="G144" s="100">
        <f>G145+G149+G151+G155+G156+G150+G153+G154+G152</f>
        <v>7087.76398</v>
      </c>
      <c r="H144" s="182">
        <f>E144/C144*100</f>
        <v>23.841327925169722</v>
      </c>
      <c r="I144" s="50">
        <f t="shared" si="9"/>
        <v>-19327.6826</v>
      </c>
    </row>
    <row r="145" spans="1:9" ht="11.25" customHeight="1">
      <c r="A145" s="263" t="s">
        <v>314</v>
      </c>
      <c r="B145" s="214" t="s">
        <v>86</v>
      </c>
      <c r="C145" s="107"/>
      <c r="D145" s="107"/>
      <c r="E145" s="303">
        <f>E146+E147+E149</f>
        <v>0</v>
      </c>
      <c r="F145" s="314"/>
      <c r="G145" s="107">
        <f>G146+G147+G148</f>
        <v>0</v>
      </c>
      <c r="H145" s="314">
        <v>0</v>
      </c>
      <c r="I145" s="303">
        <f t="shared" si="9"/>
        <v>0</v>
      </c>
    </row>
    <row r="146" spans="1:9" ht="11.25" customHeight="1">
      <c r="A146" s="60" t="s">
        <v>314</v>
      </c>
      <c r="B146" s="78" t="s">
        <v>156</v>
      </c>
      <c r="C146" s="111"/>
      <c r="D146" s="111"/>
      <c r="E146" s="305"/>
      <c r="F146" s="304"/>
      <c r="G146" s="5"/>
      <c r="H146" s="304">
        <v>0</v>
      </c>
      <c r="I146" s="305">
        <f t="shared" si="9"/>
        <v>0</v>
      </c>
    </row>
    <row r="147" spans="1:9" ht="11.25" customHeight="1">
      <c r="A147" s="60" t="s">
        <v>314</v>
      </c>
      <c r="B147" s="78" t="s">
        <v>154</v>
      </c>
      <c r="C147" s="111"/>
      <c r="D147" s="111"/>
      <c r="E147" s="305"/>
      <c r="F147" s="304"/>
      <c r="G147" s="105"/>
      <c r="H147" s="304">
        <v>0</v>
      </c>
      <c r="I147" s="305">
        <f t="shared" si="9"/>
        <v>0</v>
      </c>
    </row>
    <row r="148" spans="1:9" ht="24" customHeight="1">
      <c r="A148" s="254" t="s">
        <v>314</v>
      </c>
      <c r="B148" s="77" t="s">
        <v>131</v>
      </c>
      <c r="C148" s="111"/>
      <c r="D148" s="111"/>
      <c r="E148" s="305"/>
      <c r="F148" s="304"/>
      <c r="G148" s="5"/>
      <c r="H148" s="304">
        <v>0</v>
      </c>
      <c r="I148" s="305">
        <f t="shared" si="9"/>
        <v>0</v>
      </c>
    </row>
    <row r="149" spans="1:9" ht="11.25" customHeight="1">
      <c r="A149" s="60" t="s">
        <v>315</v>
      </c>
      <c r="B149" s="78" t="s">
        <v>162</v>
      </c>
      <c r="C149" s="111"/>
      <c r="D149" s="111"/>
      <c r="E149" s="305"/>
      <c r="F149" s="304"/>
      <c r="G149" s="5"/>
      <c r="H149" s="304">
        <v>0</v>
      </c>
      <c r="I149" s="305">
        <f t="shared" si="9"/>
        <v>0</v>
      </c>
    </row>
    <row r="150" spans="1:9" ht="11.25" customHeight="1">
      <c r="A150" s="62" t="s">
        <v>316</v>
      </c>
      <c r="B150" s="77" t="s">
        <v>175</v>
      </c>
      <c r="C150" s="173"/>
      <c r="D150" s="173"/>
      <c r="E150" s="305"/>
      <c r="F150" s="304"/>
      <c r="G150" s="105"/>
      <c r="H150" s="304">
        <v>0</v>
      </c>
      <c r="I150" s="305">
        <f t="shared" si="9"/>
        <v>0</v>
      </c>
    </row>
    <row r="151" spans="1:9" ht="10.5" customHeight="1">
      <c r="A151" s="62" t="s">
        <v>317</v>
      </c>
      <c r="B151" s="77" t="s">
        <v>116</v>
      </c>
      <c r="C151" s="173"/>
      <c r="D151" s="173"/>
      <c r="E151" s="305"/>
      <c r="F151" s="304"/>
      <c r="G151" s="5"/>
      <c r="H151" s="304">
        <v>0</v>
      </c>
      <c r="I151" s="305">
        <f t="shared" si="9"/>
        <v>0</v>
      </c>
    </row>
    <row r="152" spans="1:9" ht="23.25" customHeight="1">
      <c r="A152" s="253" t="s">
        <v>318</v>
      </c>
      <c r="B152" s="77" t="s">
        <v>118</v>
      </c>
      <c r="C152" s="173"/>
      <c r="D152" s="173"/>
      <c r="E152" s="305"/>
      <c r="F152" s="304"/>
      <c r="G152" s="5"/>
      <c r="H152" s="304">
        <v>0</v>
      </c>
      <c r="I152" s="305">
        <f t="shared" si="9"/>
        <v>0</v>
      </c>
    </row>
    <row r="153" spans="1:9" ht="11.25" customHeight="1">
      <c r="A153" s="62" t="s">
        <v>319</v>
      </c>
      <c r="B153" s="77" t="s">
        <v>164</v>
      </c>
      <c r="C153" s="173"/>
      <c r="D153" s="173"/>
      <c r="E153" s="305"/>
      <c r="F153" s="304"/>
      <c r="G153" s="105"/>
      <c r="H153" s="304">
        <v>0</v>
      </c>
      <c r="I153" s="305">
        <f t="shared" si="9"/>
        <v>0</v>
      </c>
    </row>
    <row r="154" spans="1:9" ht="11.25" customHeight="1" thickBot="1">
      <c r="A154" s="62" t="s">
        <v>320</v>
      </c>
      <c r="B154" s="147" t="s">
        <v>166</v>
      </c>
      <c r="C154" s="204"/>
      <c r="D154" s="204"/>
      <c r="E154" s="302"/>
      <c r="F154" s="306"/>
      <c r="G154" s="101"/>
      <c r="H154" s="306">
        <v>0</v>
      </c>
      <c r="I154" s="302">
        <f t="shared" si="9"/>
        <v>0</v>
      </c>
    </row>
    <row r="155" spans="1:9" ht="11.25" customHeight="1" thickBot="1">
      <c r="A155" s="69" t="s">
        <v>321</v>
      </c>
      <c r="B155" s="216" t="s">
        <v>83</v>
      </c>
      <c r="C155" s="193">
        <v>25378.177</v>
      </c>
      <c r="D155" s="193">
        <v>25376.992</v>
      </c>
      <c r="E155" s="192">
        <v>6050.4944</v>
      </c>
      <c r="F155" s="194"/>
      <c r="G155" s="193">
        <v>7087.76398</v>
      </c>
      <c r="H155" s="194">
        <f>E155/C155*100</f>
        <v>23.841327925169722</v>
      </c>
      <c r="I155" s="195">
        <f t="shared" si="9"/>
        <v>-19327.6826</v>
      </c>
    </row>
    <row r="156" spans="1:9" ht="11.25" customHeight="1" thickBot="1">
      <c r="A156" s="55" t="s">
        <v>322</v>
      </c>
      <c r="B156" s="217" t="s">
        <v>151</v>
      </c>
      <c r="C156" s="219">
        <f>C159+C157+C160</f>
        <v>0</v>
      </c>
      <c r="D156" s="219">
        <f>D159+D157+D160</f>
        <v>0</v>
      </c>
      <c r="E156" s="218">
        <f>E159+E157+E160+E158+E161</f>
        <v>0</v>
      </c>
      <c r="F156" s="220"/>
      <c r="G156" s="219">
        <f>G159+G157+G160+G158+G161</f>
        <v>0</v>
      </c>
      <c r="H156" s="201">
        <v>0</v>
      </c>
      <c r="I156" s="202">
        <f t="shared" si="9"/>
        <v>0</v>
      </c>
    </row>
    <row r="157" spans="1:9" ht="22.5" customHeight="1">
      <c r="A157" s="254" t="s">
        <v>323</v>
      </c>
      <c r="B157" s="150" t="s">
        <v>170</v>
      </c>
      <c r="C157" s="208"/>
      <c r="D157" s="208"/>
      <c r="E157" s="303"/>
      <c r="F157" s="127"/>
      <c r="G157" s="107"/>
      <c r="H157" s="314">
        <v>0</v>
      </c>
      <c r="I157" s="303">
        <f t="shared" si="9"/>
        <v>0</v>
      </c>
    </row>
    <row r="158" spans="1:9" ht="21.75" customHeight="1">
      <c r="A158" s="254" t="s">
        <v>323</v>
      </c>
      <c r="B158" s="77" t="s">
        <v>159</v>
      </c>
      <c r="C158" s="173"/>
      <c r="D158" s="173"/>
      <c r="E158" s="305"/>
      <c r="F158" s="87"/>
      <c r="G158" s="5"/>
      <c r="H158" s="304">
        <v>0</v>
      </c>
      <c r="I158" s="305">
        <f t="shared" si="9"/>
        <v>0</v>
      </c>
    </row>
    <row r="159" spans="1:9" ht="11.25" customHeight="1">
      <c r="A159" s="60" t="s">
        <v>323</v>
      </c>
      <c r="B159" s="78" t="s">
        <v>152</v>
      </c>
      <c r="C159" s="111"/>
      <c r="D159" s="111"/>
      <c r="E159" s="305"/>
      <c r="F159" s="304"/>
      <c r="G159" s="5"/>
      <c r="H159" s="304">
        <v>0</v>
      </c>
      <c r="I159" s="305">
        <f t="shared" si="9"/>
        <v>0</v>
      </c>
    </row>
    <row r="160" spans="1:9" ht="11.25" customHeight="1">
      <c r="A160" s="60" t="s">
        <v>323</v>
      </c>
      <c r="B160" s="77" t="s">
        <v>158</v>
      </c>
      <c r="C160" s="111"/>
      <c r="D160" s="111"/>
      <c r="E160" s="305"/>
      <c r="F160" s="304"/>
      <c r="G160" s="5"/>
      <c r="H160" s="304">
        <v>0</v>
      </c>
      <c r="I160" s="305">
        <f t="shared" si="9"/>
        <v>0</v>
      </c>
    </row>
    <row r="161" spans="1:9" ht="11.25" customHeight="1" thickBot="1">
      <c r="A161" s="52" t="s">
        <v>323</v>
      </c>
      <c r="B161" s="147" t="s">
        <v>180</v>
      </c>
      <c r="C161" s="112"/>
      <c r="D161" s="112"/>
      <c r="E161" s="302"/>
      <c r="F161" s="306"/>
      <c r="G161" s="101"/>
      <c r="H161" s="306">
        <v>0</v>
      </c>
      <c r="I161" s="302">
        <f t="shared" si="9"/>
        <v>0</v>
      </c>
    </row>
    <row r="162" spans="1:9" ht="11.25" customHeight="1">
      <c r="A162" s="221" t="s">
        <v>102</v>
      </c>
      <c r="B162" s="210" t="s">
        <v>99</v>
      </c>
      <c r="C162" s="193"/>
      <c r="D162" s="193"/>
      <c r="E162" s="192"/>
      <c r="F162" s="222"/>
      <c r="G162" s="193">
        <v>8.18266</v>
      </c>
      <c r="H162" s="194">
        <v>0</v>
      </c>
      <c r="I162" s="195">
        <f t="shared" si="9"/>
        <v>0</v>
      </c>
    </row>
    <row r="163" spans="1:9" ht="11.25" customHeight="1" thickBot="1">
      <c r="A163" s="223" t="s">
        <v>95</v>
      </c>
      <c r="B163" s="211" t="s">
        <v>55</v>
      </c>
      <c r="C163" s="199"/>
      <c r="D163" s="199"/>
      <c r="E163" s="122">
        <f>E164</f>
        <v>0</v>
      </c>
      <c r="F163" s="224"/>
      <c r="G163" s="199">
        <f>G164</f>
        <v>0</v>
      </c>
      <c r="H163" s="201">
        <v>0</v>
      </c>
      <c r="I163" s="202">
        <f t="shared" si="9"/>
        <v>0</v>
      </c>
    </row>
    <row r="164" spans="1:9" ht="11.25" customHeight="1" thickBot="1">
      <c r="A164" s="52" t="s">
        <v>324</v>
      </c>
      <c r="B164" s="146" t="s">
        <v>140</v>
      </c>
      <c r="C164" s="91"/>
      <c r="D164" s="91"/>
      <c r="E164" s="90"/>
      <c r="F164" s="164"/>
      <c r="G164" s="91"/>
      <c r="H164" s="164">
        <v>0</v>
      </c>
      <c r="I164" s="90">
        <f t="shared" si="9"/>
        <v>0</v>
      </c>
    </row>
    <row r="165" spans="1:9" ht="11.25" customHeight="1" thickBot="1">
      <c r="A165" s="221" t="s">
        <v>96</v>
      </c>
      <c r="B165" s="225" t="s">
        <v>56</v>
      </c>
      <c r="C165" s="227"/>
      <c r="D165" s="227"/>
      <c r="E165" s="226"/>
      <c r="F165" s="228"/>
      <c r="G165" s="227">
        <v>-0.00128</v>
      </c>
      <c r="H165" s="229">
        <v>0</v>
      </c>
      <c r="I165" s="312">
        <f t="shared" si="9"/>
        <v>0</v>
      </c>
    </row>
    <row r="166" spans="1:9" ht="11.25" customHeight="1" thickBot="1">
      <c r="A166" s="69"/>
      <c r="B166" s="311" t="s">
        <v>77</v>
      </c>
      <c r="C166" s="100">
        <f>C8+C88</f>
        <v>426270.853</v>
      </c>
      <c r="D166" s="100">
        <f>D8+D88</f>
        <v>435088.90202999994</v>
      </c>
      <c r="E166" s="33">
        <f>E88+E8</f>
        <v>120900.68811999999</v>
      </c>
      <c r="F166" s="33" t="e">
        <f>F88+F8</f>
        <v>#REF!</v>
      </c>
      <c r="G166" s="100">
        <f>G8+G88</f>
        <v>103614.16115000001</v>
      </c>
      <c r="H166" s="182">
        <f>E166/C166*100</f>
        <v>28.362410253745402</v>
      </c>
      <c r="I166" s="50">
        <f t="shared" si="9"/>
        <v>-305370.16488</v>
      </c>
    </row>
    <row r="167" spans="1:9" ht="11.25" customHeight="1">
      <c r="A167" s="15"/>
      <c r="B167" s="19"/>
      <c r="C167" s="10"/>
      <c r="D167" s="10"/>
      <c r="F167" s="36"/>
      <c r="G167" s="108"/>
      <c r="H167" s="74"/>
      <c r="I167" s="75"/>
    </row>
    <row r="168" spans="1:8" ht="11.25" customHeight="1">
      <c r="A168" s="22" t="s">
        <v>171</v>
      </c>
      <c r="B168" s="22"/>
      <c r="C168" s="11"/>
      <c r="D168" s="11"/>
      <c r="E168" s="34"/>
      <c r="F168" s="74"/>
      <c r="G168" s="102"/>
      <c r="H168" s="22"/>
    </row>
    <row r="169" spans="1:8" ht="11.25" customHeight="1">
      <c r="A169" s="22" t="s">
        <v>149</v>
      </c>
      <c r="B169" s="21"/>
      <c r="C169" s="12"/>
      <c r="D169" s="12"/>
      <c r="E169" s="34" t="s">
        <v>172</v>
      </c>
      <c r="F169" s="37"/>
      <c r="G169" s="109"/>
      <c r="H169" s="22"/>
    </row>
    <row r="170" spans="1:8" ht="11.25" customHeight="1">
      <c r="A170" s="22"/>
      <c r="B170" s="21"/>
      <c r="C170" s="12"/>
      <c r="D170" s="12"/>
      <c r="E170" s="34"/>
      <c r="F170" s="37"/>
      <c r="G170" s="109"/>
      <c r="H170" s="22"/>
    </row>
    <row r="171" spans="1:7" ht="11.25" customHeight="1">
      <c r="A171" s="76" t="s">
        <v>265</v>
      </c>
      <c r="B171" s="22"/>
      <c r="C171" s="13"/>
      <c r="D171" s="13"/>
      <c r="E171" s="35"/>
      <c r="F171" s="38"/>
      <c r="G171" s="103"/>
    </row>
    <row r="172" spans="1:7" ht="11.25" customHeight="1">
      <c r="A172" s="76" t="s">
        <v>150</v>
      </c>
      <c r="C172" s="13"/>
      <c r="D172" s="13"/>
      <c r="E172" s="35"/>
      <c r="F172" s="38"/>
      <c r="G172" s="110"/>
    </row>
    <row r="173" spans="1:6" ht="11.25" customHeight="1">
      <c r="A173" s="15"/>
      <c r="F173" s="2"/>
    </row>
    <row r="174" ht="11.25" customHeight="1">
      <c r="A174" s="15"/>
    </row>
    <row r="175" ht="11.25" customHeight="1">
      <c r="A175" s="15"/>
    </row>
    <row r="176" ht="11.25" customHeight="1">
      <c r="A176" s="15"/>
    </row>
    <row r="177" ht="11.25" customHeight="1">
      <c r="A177" s="15"/>
    </row>
    <row r="178" ht="11.25" customHeight="1">
      <c r="A178" s="15"/>
    </row>
    <row r="179" ht="11.25" customHeight="1">
      <c r="A179" s="15"/>
    </row>
  </sheetData>
  <sheetProtection/>
  <mergeCells count="70">
    <mergeCell ref="D20:D21"/>
    <mergeCell ref="D26:D27"/>
    <mergeCell ref="E26:E27"/>
    <mergeCell ref="G26:G27"/>
    <mergeCell ref="H26:H27"/>
    <mergeCell ref="H5:I5"/>
    <mergeCell ref="A20:A21"/>
    <mergeCell ref="C20:C21"/>
    <mergeCell ref="E20:E21"/>
    <mergeCell ref="G20:G21"/>
    <mergeCell ref="I20:I21"/>
    <mergeCell ref="I26:I27"/>
    <mergeCell ref="A37:A38"/>
    <mergeCell ref="B37:B38"/>
    <mergeCell ref="C37:C38"/>
    <mergeCell ref="D37:D38"/>
    <mergeCell ref="G37:G38"/>
    <mergeCell ref="H37:H38"/>
    <mergeCell ref="I37:I38"/>
    <mergeCell ref="A26:A27"/>
    <mergeCell ref="C26:C27"/>
    <mergeCell ref="G45:G46"/>
    <mergeCell ref="H45:H46"/>
    <mergeCell ref="I45:I46"/>
    <mergeCell ref="A41:A42"/>
    <mergeCell ref="B41:B42"/>
    <mergeCell ref="C41:C42"/>
    <mergeCell ref="E41:E42"/>
    <mergeCell ref="G41:G42"/>
    <mergeCell ref="H41:H42"/>
    <mergeCell ref="C47:C48"/>
    <mergeCell ref="E47:E48"/>
    <mergeCell ref="G47:G48"/>
    <mergeCell ref="H47:H48"/>
    <mergeCell ref="I41:I42"/>
    <mergeCell ref="A45:A46"/>
    <mergeCell ref="B45:B46"/>
    <mergeCell ref="C45:C46"/>
    <mergeCell ref="D45:D46"/>
    <mergeCell ref="E45:E46"/>
    <mergeCell ref="I47:I48"/>
    <mergeCell ref="A67:A68"/>
    <mergeCell ref="B67:B68"/>
    <mergeCell ref="C67:C68"/>
    <mergeCell ref="E67:E68"/>
    <mergeCell ref="G67:G68"/>
    <mergeCell ref="H67:H68"/>
    <mergeCell ref="I67:I68"/>
    <mergeCell ref="A47:A48"/>
    <mergeCell ref="B47:B48"/>
    <mergeCell ref="C69:C70"/>
    <mergeCell ref="E69:E70"/>
    <mergeCell ref="G69:G70"/>
    <mergeCell ref="H69:H70"/>
    <mergeCell ref="I69:I70"/>
    <mergeCell ref="A73:A74"/>
    <mergeCell ref="B73:B74"/>
    <mergeCell ref="C73:C74"/>
    <mergeCell ref="H73:H74"/>
    <mergeCell ref="I73:I74"/>
    <mergeCell ref="I77:I78"/>
    <mergeCell ref="D41:D42"/>
    <mergeCell ref="D47:D48"/>
    <mergeCell ref="D67:D68"/>
    <mergeCell ref="A77:A78"/>
    <mergeCell ref="B77:B78"/>
    <mergeCell ref="C77:C78"/>
    <mergeCell ref="E77:E78"/>
    <mergeCell ref="G77:G78"/>
    <mergeCell ref="H77:H78"/>
  </mergeCells>
  <printOptions/>
  <pageMargins left="0" right="0" top="0.7480314960629921" bottom="0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2019-04-11T12:44:09Z</cp:lastPrinted>
  <dcterms:created xsi:type="dcterms:W3CDTF">2005-05-20T13:40:13Z</dcterms:created>
  <dcterms:modified xsi:type="dcterms:W3CDTF">2019-04-11T12:45:04Z</dcterms:modified>
  <cp:category/>
  <cp:version/>
  <cp:contentType/>
  <cp:contentStatus/>
</cp:coreProperties>
</file>