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firstSheet="2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ноябрь" sheetId="11" r:id="rId10"/>
    <sheet name="октябрь" sheetId="10" r:id="rId11"/>
  </sheets>
  <calcPr calcId="162913"/>
</workbook>
</file>

<file path=xl/calcChain.xml><?xml version="1.0" encoding="utf-8"?>
<calcChain xmlns="http://schemas.openxmlformats.org/spreadsheetml/2006/main">
  <c r="F122" i="11" l="1"/>
  <c r="E66" i="11" l="1"/>
  <c r="E80" i="11"/>
  <c r="H80" i="11" s="1"/>
  <c r="E40" i="11"/>
  <c r="G40" i="11" s="1"/>
  <c r="F165" i="11"/>
  <c r="E165" i="11"/>
  <c r="H165" i="11" s="1"/>
  <c r="D165" i="11"/>
  <c r="C165" i="11"/>
  <c r="H164" i="11"/>
  <c r="H163" i="11"/>
  <c r="F162" i="11"/>
  <c r="E162" i="11"/>
  <c r="H162" i="11" s="1"/>
  <c r="H161" i="11"/>
  <c r="H160" i="11"/>
  <c r="H159" i="11" s="1"/>
  <c r="G159" i="11"/>
  <c r="F159" i="11"/>
  <c r="E159" i="11"/>
  <c r="D159" i="11"/>
  <c r="C159" i="11"/>
  <c r="H158" i="11"/>
  <c r="H157" i="11" s="1"/>
  <c r="G157" i="11"/>
  <c r="F157" i="11"/>
  <c r="E157" i="11"/>
  <c r="D157" i="11"/>
  <c r="D154" i="11" s="1"/>
  <c r="C157" i="11"/>
  <c r="H156" i="11"/>
  <c r="H155" i="11"/>
  <c r="G155" i="11"/>
  <c r="F154" i="11"/>
  <c r="E154" i="11"/>
  <c r="C154" i="11"/>
  <c r="H153" i="11"/>
  <c r="G153" i="11"/>
  <c r="F152" i="11"/>
  <c r="F131" i="11" s="1"/>
  <c r="E152" i="11"/>
  <c r="H152" i="11" s="1"/>
  <c r="D152" i="11"/>
  <c r="C152" i="11"/>
  <c r="H151" i="11"/>
  <c r="G151" i="11"/>
  <c r="H150" i="11"/>
  <c r="G150" i="11"/>
  <c r="H149" i="11"/>
  <c r="G149" i="11"/>
  <c r="H148" i="11"/>
  <c r="G148" i="11"/>
  <c r="H147" i="11"/>
  <c r="G147" i="11"/>
  <c r="H146" i="11"/>
  <c r="G146" i="11"/>
  <c r="H145" i="11"/>
  <c r="G145" i="11"/>
  <c r="H144" i="11"/>
  <c r="G144" i="11"/>
  <c r="H143" i="11"/>
  <c r="G143" i="11"/>
  <c r="H142" i="11"/>
  <c r="G142" i="11"/>
  <c r="H141" i="11"/>
  <c r="G141" i="11"/>
  <c r="H140" i="11"/>
  <c r="G140" i="11"/>
  <c r="H139" i="11"/>
  <c r="G139" i="11"/>
  <c r="H138" i="11"/>
  <c r="G138" i="11"/>
  <c r="H137" i="11"/>
  <c r="G137" i="11"/>
  <c r="H136" i="11"/>
  <c r="G136" i="11"/>
  <c r="H135" i="11"/>
  <c r="G135" i="11"/>
  <c r="H134" i="11"/>
  <c r="G134" i="11"/>
  <c r="H133" i="11"/>
  <c r="G133" i="11"/>
  <c r="F132" i="11"/>
  <c r="E132" i="11"/>
  <c r="D132" i="11"/>
  <c r="D131" i="11" s="1"/>
  <c r="C132" i="11"/>
  <c r="C131" i="11" s="1"/>
  <c r="H130" i="11"/>
  <c r="G130" i="11"/>
  <c r="H129" i="11"/>
  <c r="G129" i="11"/>
  <c r="H128" i="11"/>
  <c r="G128" i="11"/>
  <c r="H124" i="11"/>
  <c r="G124" i="11"/>
  <c r="H123" i="11"/>
  <c r="G123" i="11"/>
  <c r="F113" i="11"/>
  <c r="E122" i="11"/>
  <c r="E113" i="11" s="1"/>
  <c r="D122" i="11"/>
  <c r="D113" i="11" s="1"/>
  <c r="C122" i="11"/>
  <c r="H120" i="11"/>
  <c r="G120" i="11"/>
  <c r="H119" i="11"/>
  <c r="G119" i="11"/>
  <c r="H118" i="11"/>
  <c r="G118" i="11"/>
  <c r="H117" i="11"/>
  <c r="G117" i="11"/>
  <c r="H116" i="11"/>
  <c r="G116" i="11"/>
  <c r="H115" i="11"/>
  <c r="G115" i="11"/>
  <c r="H114" i="11"/>
  <c r="G114" i="11"/>
  <c r="C113" i="11"/>
  <c r="H112" i="11"/>
  <c r="G112" i="11"/>
  <c r="H111" i="11"/>
  <c r="G111" i="11"/>
  <c r="F110" i="11"/>
  <c r="E110" i="11"/>
  <c r="H110" i="11" s="1"/>
  <c r="D110" i="11"/>
  <c r="C110" i="11"/>
  <c r="C109" i="11" s="1"/>
  <c r="C108" i="11" s="1"/>
  <c r="H107" i="11"/>
  <c r="G107" i="11"/>
  <c r="G106" i="11"/>
  <c r="F106" i="11"/>
  <c r="F101" i="11" s="1"/>
  <c r="E106" i="11"/>
  <c r="H106" i="11" s="1"/>
  <c r="D106" i="11"/>
  <c r="C106" i="11"/>
  <c r="H105" i="11"/>
  <c r="G105" i="11"/>
  <c r="H104" i="11"/>
  <c r="G104" i="11"/>
  <c r="H103" i="11"/>
  <c r="H102" i="11"/>
  <c r="G101" i="11"/>
  <c r="E101" i="11"/>
  <c r="H101" i="11" s="1"/>
  <c r="D101" i="11"/>
  <c r="C101" i="11"/>
  <c r="F99" i="11"/>
  <c r="E99" i="11"/>
  <c r="H99" i="11" s="1"/>
  <c r="D99" i="11"/>
  <c r="C99" i="11"/>
  <c r="H98" i="11"/>
  <c r="G98" i="11"/>
  <c r="H97" i="11"/>
  <c r="G97" i="11"/>
  <c r="G96" i="11"/>
  <c r="F96" i="11"/>
  <c r="E96" i="11"/>
  <c r="H96" i="11" s="1"/>
  <c r="D96" i="11"/>
  <c r="C96" i="11"/>
  <c r="H94" i="11"/>
  <c r="G94" i="11"/>
  <c r="H93" i="11"/>
  <c r="G93" i="11"/>
  <c r="F92" i="11"/>
  <c r="E92" i="11"/>
  <c r="D92" i="11"/>
  <c r="C92" i="11"/>
  <c r="G90" i="11"/>
  <c r="F90" i="11"/>
  <c r="E90" i="11"/>
  <c r="H90" i="11" s="1"/>
  <c r="D90" i="11"/>
  <c r="C90" i="11"/>
  <c r="F88" i="11"/>
  <c r="E88" i="11"/>
  <c r="H88" i="11" s="1"/>
  <c r="D88" i="11"/>
  <c r="C88" i="11"/>
  <c r="F86" i="11"/>
  <c r="E86" i="11"/>
  <c r="H86" i="11" s="1"/>
  <c r="D86" i="11"/>
  <c r="C86" i="11"/>
  <c r="F84" i="11"/>
  <c r="E84" i="11"/>
  <c r="H84" i="11" s="1"/>
  <c r="D84" i="11"/>
  <c r="C84" i="11"/>
  <c r="F82" i="11"/>
  <c r="E82" i="11"/>
  <c r="H82" i="11" s="1"/>
  <c r="D82" i="11"/>
  <c r="C82" i="11"/>
  <c r="F80" i="11"/>
  <c r="D80" i="11"/>
  <c r="C80" i="11"/>
  <c r="G78" i="11"/>
  <c r="F78" i="11"/>
  <c r="E78" i="11"/>
  <c r="H78" i="11" s="1"/>
  <c r="D78" i="11"/>
  <c r="C78" i="11"/>
  <c r="F76" i="11"/>
  <c r="E76" i="11"/>
  <c r="H76" i="11" s="1"/>
  <c r="D76" i="11"/>
  <c r="C76" i="11"/>
  <c r="G74" i="11"/>
  <c r="F74" i="11"/>
  <c r="E74" i="11"/>
  <c r="H74" i="11" s="1"/>
  <c r="D74" i="11"/>
  <c r="C74" i="11"/>
  <c r="F71" i="11"/>
  <c r="E71" i="11"/>
  <c r="H71" i="11" s="1"/>
  <c r="D71" i="11"/>
  <c r="C71" i="11"/>
  <c r="G69" i="11"/>
  <c r="F69" i="11"/>
  <c r="E69" i="11"/>
  <c r="H69" i="11" s="1"/>
  <c r="D69" i="11"/>
  <c r="C69" i="11"/>
  <c r="F67" i="11"/>
  <c r="E67" i="11"/>
  <c r="H67" i="11" s="1"/>
  <c r="D67" i="11"/>
  <c r="C67" i="11"/>
  <c r="D66" i="11"/>
  <c r="C66" i="11"/>
  <c r="H65" i="11"/>
  <c r="G65" i="11"/>
  <c r="H64" i="11"/>
  <c r="G64" i="11"/>
  <c r="F63" i="11"/>
  <c r="E63" i="11"/>
  <c r="H63" i="11" s="1"/>
  <c r="D63" i="11"/>
  <c r="C63" i="11"/>
  <c r="H61" i="11"/>
  <c r="G61" i="11"/>
  <c r="F60" i="11"/>
  <c r="E60" i="11"/>
  <c r="H60" i="11" s="1"/>
  <c r="D60" i="11"/>
  <c r="C60" i="11"/>
  <c r="H59" i="11"/>
  <c r="G59" i="11"/>
  <c r="H58" i="11"/>
  <c r="G58" i="11"/>
  <c r="F57" i="11"/>
  <c r="F56" i="11" s="1"/>
  <c r="E57" i="11"/>
  <c r="E56" i="11" s="1"/>
  <c r="D57" i="11"/>
  <c r="C57" i="11"/>
  <c r="D56" i="11"/>
  <c r="C56" i="11"/>
  <c r="H55" i="11"/>
  <c r="H54" i="11"/>
  <c r="G54" i="11"/>
  <c r="H53" i="11"/>
  <c r="G53" i="11"/>
  <c r="F52" i="11"/>
  <c r="F51" i="11" s="1"/>
  <c r="E52" i="11"/>
  <c r="G52" i="11" s="1"/>
  <c r="D52" i="11"/>
  <c r="H52" i="11" s="1"/>
  <c r="C52" i="11"/>
  <c r="E51" i="11"/>
  <c r="G51" i="11" s="1"/>
  <c r="D51" i="11"/>
  <c r="H51" i="11" s="1"/>
  <c r="C51" i="11"/>
  <c r="H50" i="11"/>
  <c r="G50" i="11"/>
  <c r="H49" i="11"/>
  <c r="G49" i="11"/>
  <c r="F48" i="11"/>
  <c r="E48" i="11"/>
  <c r="G48" i="11" s="1"/>
  <c r="D48" i="11"/>
  <c r="C48" i="11"/>
  <c r="H47" i="11"/>
  <c r="G47" i="11"/>
  <c r="H46" i="11"/>
  <c r="G46" i="11"/>
  <c r="G45" i="11"/>
  <c r="G44" i="11" s="1"/>
  <c r="F44" i="11"/>
  <c r="E44" i="11"/>
  <c r="D44" i="11"/>
  <c r="C44" i="11"/>
  <c r="H43" i="11"/>
  <c r="G43" i="11"/>
  <c r="G42" i="11" s="1"/>
  <c r="F42" i="11"/>
  <c r="E42" i="11"/>
  <c r="D42" i="11"/>
  <c r="C42" i="11"/>
  <c r="H41" i="11"/>
  <c r="G41" i="11"/>
  <c r="F40" i="11"/>
  <c r="D40" i="11"/>
  <c r="H40" i="11" s="1"/>
  <c r="C40" i="11"/>
  <c r="C39" i="11"/>
  <c r="C38" i="11" s="1"/>
  <c r="H37" i="11"/>
  <c r="G37" i="11"/>
  <c r="H36" i="11"/>
  <c r="G36" i="11"/>
  <c r="H35" i="11"/>
  <c r="G35" i="11"/>
  <c r="F34" i="11"/>
  <c r="F33" i="11" s="1"/>
  <c r="E34" i="11"/>
  <c r="G34" i="11" s="1"/>
  <c r="D34" i="11"/>
  <c r="C34" i="11"/>
  <c r="D33" i="11"/>
  <c r="C33" i="11"/>
  <c r="H32" i="11"/>
  <c r="G32" i="11"/>
  <c r="H31" i="11"/>
  <c r="G31" i="11"/>
  <c r="F30" i="11"/>
  <c r="E30" i="11"/>
  <c r="G30" i="11" s="1"/>
  <c r="D30" i="11"/>
  <c r="C30" i="11"/>
  <c r="H29" i="11"/>
  <c r="G29" i="11"/>
  <c r="H28" i="11"/>
  <c r="G28" i="11"/>
  <c r="H27" i="11"/>
  <c r="G27" i="11"/>
  <c r="H26" i="11"/>
  <c r="G26" i="11"/>
  <c r="H25" i="11"/>
  <c r="H24" i="11"/>
  <c r="G24" i="11"/>
  <c r="H23" i="11"/>
  <c r="G23" i="11"/>
  <c r="F22" i="11"/>
  <c r="H22" i="11"/>
  <c r="D22" i="11"/>
  <c r="D21" i="11" s="1"/>
  <c r="C22" i="11"/>
  <c r="F21" i="11"/>
  <c r="C21" i="11"/>
  <c r="H20" i="11"/>
  <c r="G20" i="11"/>
  <c r="H19" i="11"/>
  <c r="G19" i="11"/>
  <c r="H18" i="11"/>
  <c r="G18" i="11"/>
  <c r="H17" i="11"/>
  <c r="G17" i="11"/>
  <c r="F16" i="11"/>
  <c r="H16" i="11"/>
  <c r="D16" i="11"/>
  <c r="D15" i="11" s="1"/>
  <c r="C16" i="11"/>
  <c r="F15" i="11"/>
  <c r="C15" i="11"/>
  <c r="H13" i="11"/>
  <c r="G13" i="11"/>
  <c r="H12" i="11"/>
  <c r="G12" i="11"/>
  <c r="H11" i="11"/>
  <c r="G11" i="11"/>
  <c r="F10" i="11"/>
  <c r="F9" i="11" s="1"/>
  <c r="E10" i="11"/>
  <c r="H10" i="11" s="1"/>
  <c r="D10" i="11"/>
  <c r="C10" i="11"/>
  <c r="C9" i="11" s="1"/>
  <c r="C8" i="11" s="1"/>
  <c r="C167" i="11" s="1"/>
  <c r="D9" i="11"/>
  <c r="F109" i="11" l="1"/>
  <c r="F108" i="11" s="1"/>
  <c r="F66" i="11"/>
  <c r="F39" i="11"/>
  <c r="F38" i="11" s="1"/>
  <c r="H34" i="11"/>
  <c r="H42" i="11"/>
  <c r="H44" i="11"/>
  <c r="H45" i="11" s="1"/>
  <c r="F8" i="11"/>
  <c r="G154" i="11"/>
  <c r="H154" i="11"/>
  <c r="G152" i="11"/>
  <c r="D109" i="11"/>
  <c r="D108" i="11" s="1"/>
  <c r="H132" i="11"/>
  <c r="E131" i="11"/>
  <c r="H131" i="11" s="1"/>
  <c r="G132" i="11"/>
  <c r="H122" i="11"/>
  <c r="H113" i="11"/>
  <c r="G110" i="11"/>
  <c r="H92" i="11"/>
  <c r="G86" i="11"/>
  <c r="G82" i="11"/>
  <c r="H48" i="11"/>
  <c r="D39" i="11"/>
  <c r="D38" i="11" s="1"/>
  <c r="D8" i="11" s="1"/>
  <c r="H30" i="11"/>
  <c r="G10" i="11"/>
  <c r="E9" i="11"/>
  <c r="H9" i="11" s="1"/>
  <c r="G56" i="11"/>
  <c r="H56" i="11"/>
  <c r="E33" i="11"/>
  <c r="E39" i="11"/>
  <c r="G9" i="11"/>
  <c r="G16" i="11"/>
  <c r="G22" i="11"/>
  <c r="G60" i="11"/>
  <c r="G63" i="11"/>
  <c r="G67" i="11"/>
  <c r="G71" i="11"/>
  <c r="G76" i="11"/>
  <c r="G80" i="11"/>
  <c r="G84" i="11"/>
  <c r="G88" i="11"/>
  <c r="G92" i="11"/>
  <c r="G99" i="11"/>
  <c r="G113" i="11"/>
  <c r="G122" i="11"/>
  <c r="E15" i="11"/>
  <c r="E21" i="11"/>
  <c r="F127" i="10"/>
  <c r="F126" i="10" s="1"/>
  <c r="F34" i="10"/>
  <c r="F167" i="11" l="1"/>
  <c r="D167" i="11"/>
  <c r="G131" i="11"/>
  <c r="E109" i="11"/>
  <c r="G109" i="11" s="1"/>
  <c r="H66" i="11"/>
  <c r="G66" i="11"/>
  <c r="G33" i="11"/>
  <c r="H33" i="11"/>
  <c r="G15" i="11"/>
  <c r="H15" i="11"/>
  <c r="G39" i="11"/>
  <c r="E38" i="11"/>
  <c r="H39" i="11"/>
  <c r="G21" i="11"/>
  <c r="H21" i="11"/>
  <c r="D66" i="10"/>
  <c r="D39" i="10"/>
  <c r="D38" i="10"/>
  <c r="E98" i="10"/>
  <c r="E52" i="10"/>
  <c r="E38" i="10"/>
  <c r="E100" i="10"/>
  <c r="D100" i="10"/>
  <c r="E105" i="10"/>
  <c r="F91" i="10"/>
  <c r="E91" i="10"/>
  <c r="D91" i="10"/>
  <c r="E60" i="10"/>
  <c r="D60" i="10"/>
  <c r="H109" i="11" l="1"/>
  <c r="E108" i="11"/>
  <c r="G108" i="11" s="1"/>
  <c r="H38" i="11"/>
  <c r="G38" i="11"/>
  <c r="E8" i="11"/>
  <c r="F10" i="10"/>
  <c r="E10" i="10"/>
  <c r="D10" i="10"/>
  <c r="H108" i="11" l="1"/>
  <c r="G8" i="11"/>
  <c r="H8" i="11"/>
  <c r="E167" i="11"/>
  <c r="F160" i="10"/>
  <c r="E160" i="10"/>
  <c r="H160" i="10" s="1"/>
  <c r="D160" i="10"/>
  <c r="C160" i="10"/>
  <c r="H159" i="10"/>
  <c r="H158" i="10"/>
  <c r="F157" i="10"/>
  <c r="E157" i="10"/>
  <c r="H157" i="10" s="1"/>
  <c r="H156" i="10"/>
  <c r="H155" i="10"/>
  <c r="H154" i="10"/>
  <c r="G154" i="10"/>
  <c r="F154" i="10"/>
  <c r="E154" i="10"/>
  <c r="D154" i="10"/>
  <c r="C154" i="10"/>
  <c r="H153" i="10"/>
  <c r="H152" i="10" s="1"/>
  <c r="G152" i="10"/>
  <c r="F152" i="10"/>
  <c r="E152" i="10"/>
  <c r="E149" i="10" s="1"/>
  <c r="D152" i="10"/>
  <c r="C152" i="10"/>
  <c r="C149" i="10" s="1"/>
  <c r="H151" i="10"/>
  <c r="H150" i="10"/>
  <c r="G150" i="10"/>
  <c r="F149" i="10"/>
  <c r="D149" i="10"/>
  <c r="H148" i="10"/>
  <c r="G148" i="10"/>
  <c r="F147" i="10"/>
  <c r="E147" i="10"/>
  <c r="G147" i="10" s="1"/>
  <c r="D147" i="10"/>
  <c r="C147" i="10"/>
  <c r="H146" i="10"/>
  <c r="G146" i="10"/>
  <c r="H145" i="10"/>
  <c r="G145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E127" i="10"/>
  <c r="D127" i="10"/>
  <c r="D126" i="10" s="1"/>
  <c r="C127" i="10"/>
  <c r="C126" i="10"/>
  <c r="H125" i="10"/>
  <c r="G125" i="10"/>
  <c r="H124" i="10"/>
  <c r="G124" i="10"/>
  <c r="H123" i="10"/>
  <c r="G123" i="10"/>
  <c r="H122" i="10"/>
  <c r="G122" i="10"/>
  <c r="H121" i="10"/>
  <c r="G121" i="10"/>
  <c r="F120" i="10"/>
  <c r="F112" i="10" s="1"/>
  <c r="E120" i="10"/>
  <c r="E112" i="10" s="1"/>
  <c r="D120" i="10"/>
  <c r="C120" i="10"/>
  <c r="H119" i="10"/>
  <c r="G119" i="10"/>
  <c r="H118" i="10"/>
  <c r="G118" i="10"/>
  <c r="H117" i="10"/>
  <c r="G117" i="10"/>
  <c r="H116" i="10"/>
  <c r="G116" i="10"/>
  <c r="H115" i="10"/>
  <c r="G115" i="10"/>
  <c r="H114" i="10"/>
  <c r="G114" i="10"/>
  <c r="H113" i="10"/>
  <c r="G113" i="10"/>
  <c r="C112" i="10"/>
  <c r="H111" i="10"/>
  <c r="G111" i="10"/>
  <c r="H110" i="10"/>
  <c r="G110" i="10"/>
  <c r="F109" i="10"/>
  <c r="E109" i="10"/>
  <c r="G109" i="10" s="1"/>
  <c r="D109" i="10"/>
  <c r="C109" i="10"/>
  <c r="H106" i="10"/>
  <c r="G106" i="10"/>
  <c r="F105" i="10"/>
  <c r="F100" i="10" s="1"/>
  <c r="D105" i="10"/>
  <c r="G105" i="10" s="1"/>
  <c r="C105" i="10"/>
  <c r="H104" i="10"/>
  <c r="G104" i="10"/>
  <c r="H103" i="10"/>
  <c r="G103" i="10"/>
  <c r="H102" i="10"/>
  <c r="H101" i="10"/>
  <c r="C100" i="10"/>
  <c r="F98" i="10"/>
  <c r="D98" i="10"/>
  <c r="G98" i="10" s="1"/>
  <c r="C98" i="10"/>
  <c r="H97" i="10"/>
  <c r="G97" i="10"/>
  <c r="H96" i="10"/>
  <c r="G96" i="10"/>
  <c r="F95" i="10"/>
  <c r="E95" i="10"/>
  <c r="D95" i="10"/>
  <c r="C95" i="10"/>
  <c r="H93" i="10"/>
  <c r="G93" i="10"/>
  <c r="H92" i="10"/>
  <c r="G92" i="10"/>
  <c r="C91" i="10"/>
  <c r="F89" i="10"/>
  <c r="E89" i="10"/>
  <c r="D89" i="10"/>
  <c r="C89" i="10"/>
  <c r="F87" i="10"/>
  <c r="E87" i="10"/>
  <c r="D87" i="10"/>
  <c r="H87" i="10" s="1"/>
  <c r="C87" i="10"/>
  <c r="F85" i="10"/>
  <c r="E85" i="10"/>
  <c r="D85" i="10"/>
  <c r="C85" i="10"/>
  <c r="F83" i="10"/>
  <c r="E83" i="10"/>
  <c r="D83" i="10"/>
  <c r="C83" i="10"/>
  <c r="G81" i="10"/>
  <c r="F81" i="10"/>
  <c r="E81" i="10"/>
  <c r="D81" i="10"/>
  <c r="H81" i="10" s="1"/>
  <c r="C81" i="10"/>
  <c r="F79" i="10"/>
  <c r="E79" i="10"/>
  <c r="D79" i="10"/>
  <c r="C79" i="10"/>
  <c r="F77" i="10"/>
  <c r="E77" i="10"/>
  <c r="D77" i="10"/>
  <c r="C77" i="10"/>
  <c r="F75" i="10"/>
  <c r="E75" i="10"/>
  <c r="D75" i="10"/>
  <c r="H75" i="10" s="1"/>
  <c r="C75" i="10"/>
  <c r="F73" i="10"/>
  <c r="E73" i="10"/>
  <c r="G73" i="10" s="1"/>
  <c r="D73" i="10"/>
  <c r="C73" i="10"/>
  <c r="F71" i="10"/>
  <c r="E71" i="10"/>
  <c r="G71" i="10" s="1"/>
  <c r="D71" i="10"/>
  <c r="C71" i="10"/>
  <c r="G69" i="10"/>
  <c r="F69" i="10"/>
  <c r="E69" i="10"/>
  <c r="D69" i="10"/>
  <c r="H69" i="10" s="1"/>
  <c r="C69" i="10"/>
  <c r="F67" i="10"/>
  <c r="E67" i="10"/>
  <c r="D67" i="10"/>
  <c r="C67" i="10"/>
  <c r="C66" i="10" s="1"/>
  <c r="H65" i="10"/>
  <c r="G65" i="10"/>
  <c r="H64" i="10"/>
  <c r="G64" i="10"/>
  <c r="F63" i="10"/>
  <c r="F60" i="10" s="1"/>
  <c r="E63" i="10"/>
  <c r="D63" i="10"/>
  <c r="C63" i="10"/>
  <c r="H61" i="10"/>
  <c r="G61" i="10"/>
  <c r="C60" i="10"/>
  <c r="H59" i="10"/>
  <c r="G59" i="10"/>
  <c r="H58" i="10"/>
  <c r="G58" i="10"/>
  <c r="F57" i="10"/>
  <c r="F56" i="10" s="1"/>
  <c r="E57" i="10"/>
  <c r="E56" i="10" s="1"/>
  <c r="D57" i="10"/>
  <c r="D56" i="10" s="1"/>
  <c r="C57" i="10"/>
  <c r="C56" i="10" s="1"/>
  <c r="H55" i="10"/>
  <c r="H54" i="10"/>
  <c r="G54" i="10"/>
  <c r="H53" i="10"/>
  <c r="G53" i="10"/>
  <c r="F52" i="10"/>
  <c r="F51" i="10" s="1"/>
  <c r="G52" i="10"/>
  <c r="D52" i="10"/>
  <c r="C52" i="10"/>
  <c r="D51" i="10"/>
  <c r="C51" i="10"/>
  <c r="H50" i="10"/>
  <c r="G50" i="10"/>
  <c r="H49" i="10"/>
  <c r="G49" i="10"/>
  <c r="F48" i="10"/>
  <c r="E48" i="10"/>
  <c r="D48" i="10"/>
  <c r="C48" i="10"/>
  <c r="H47" i="10"/>
  <c r="G47" i="10"/>
  <c r="H46" i="10"/>
  <c r="G46" i="10"/>
  <c r="G45" i="10"/>
  <c r="G44" i="10" s="1"/>
  <c r="F44" i="10"/>
  <c r="E44" i="10"/>
  <c r="D44" i="10"/>
  <c r="C44" i="10"/>
  <c r="H43" i="10"/>
  <c r="G43" i="10"/>
  <c r="G42" i="10" s="1"/>
  <c r="F42" i="10"/>
  <c r="E42" i="10"/>
  <c r="D42" i="10"/>
  <c r="C42" i="10"/>
  <c r="H41" i="10"/>
  <c r="G41" i="10"/>
  <c r="F40" i="10"/>
  <c r="E40" i="10"/>
  <c r="D40" i="10"/>
  <c r="C40" i="10"/>
  <c r="C39" i="10"/>
  <c r="H37" i="10"/>
  <c r="G37" i="10"/>
  <c r="H36" i="10"/>
  <c r="G36" i="10"/>
  <c r="H35" i="10"/>
  <c r="G35" i="10"/>
  <c r="F33" i="10"/>
  <c r="E34" i="10"/>
  <c r="D34" i="10"/>
  <c r="D33" i="10" s="1"/>
  <c r="C34" i="10"/>
  <c r="C33" i="10"/>
  <c r="H32" i="10"/>
  <c r="G32" i="10"/>
  <c r="H31" i="10"/>
  <c r="G31" i="10"/>
  <c r="F30" i="10"/>
  <c r="E30" i="10"/>
  <c r="D30" i="10"/>
  <c r="C30" i="10"/>
  <c r="H29" i="10"/>
  <c r="G29" i="10"/>
  <c r="H28" i="10"/>
  <c r="G28" i="10"/>
  <c r="H27" i="10"/>
  <c r="G27" i="10"/>
  <c r="H26" i="10"/>
  <c r="G26" i="10"/>
  <c r="H25" i="10"/>
  <c r="H24" i="10"/>
  <c r="G24" i="10"/>
  <c r="H23" i="10"/>
  <c r="G23" i="10"/>
  <c r="F22" i="10"/>
  <c r="E22" i="10"/>
  <c r="D22" i="10"/>
  <c r="D21" i="10" s="1"/>
  <c r="C22" i="10"/>
  <c r="C21" i="10" s="1"/>
  <c r="F21" i="10"/>
  <c r="H20" i="10"/>
  <c r="G20" i="10"/>
  <c r="H19" i="10"/>
  <c r="G19" i="10"/>
  <c r="H18" i="10"/>
  <c r="G18" i="10"/>
  <c r="H17" i="10"/>
  <c r="G17" i="10"/>
  <c r="F16" i="10"/>
  <c r="F15" i="10" s="1"/>
  <c r="E16" i="10"/>
  <c r="G16" i="10" s="1"/>
  <c r="D16" i="10"/>
  <c r="D15" i="10" s="1"/>
  <c r="C16" i="10"/>
  <c r="C15" i="10"/>
  <c r="H13" i="10"/>
  <c r="G13" i="10"/>
  <c r="H12" i="10"/>
  <c r="G12" i="10"/>
  <c r="H11" i="10"/>
  <c r="G11" i="10"/>
  <c r="G10" i="10"/>
  <c r="F9" i="10"/>
  <c r="E9" i="10"/>
  <c r="C10" i="10"/>
  <c r="C9" i="10" s="1"/>
  <c r="F157" i="9"/>
  <c r="E157" i="9"/>
  <c r="H157" i="9" s="1"/>
  <c r="D157" i="9"/>
  <c r="C157" i="9"/>
  <c r="H156" i="9"/>
  <c r="H155" i="9"/>
  <c r="F154" i="9"/>
  <c r="E154" i="9"/>
  <c r="H154" i="9" s="1"/>
  <c r="H153" i="9"/>
  <c r="H151" i="9" s="1"/>
  <c r="H152" i="9"/>
  <c r="G151" i="9"/>
  <c r="F151" i="9"/>
  <c r="E151" i="9"/>
  <c r="D151" i="9"/>
  <c r="C151" i="9"/>
  <c r="H150" i="9"/>
  <c r="H149" i="9" s="1"/>
  <c r="G149" i="9"/>
  <c r="F149" i="9"/>
  <c r="E149" i="9"/>
  <c r="E146" i="9" s="1"/>
  <c r="D149" i="9"/>
  <c r="C149" i="9"/>
  <c r="C146" i="9" s="1"/>
  <c r="H148" i="9"/>
  <c r="H147" i="9"/>
  <c r="G147" i="9"/>
  <c r="F146" i="9"/>
  <c r="D146" i="9"/>
  <c r="H146" i="9" s="1"/>
  <c r="H145" i="9"/>
  <c r="G145" i="9"/>
  <c r="F144" i="9"/>
  <c r="F123" i="9" s="1"/>
  <c r="E144" i="9"/>
  <c r="G144" i="9" s="1"/>
  <c r="D144" i="9"/>
  <c r="C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F124" i="9"/>
  <c r="E124" i="9"/>
  <c r="D124" i="9"/>
  <c r="D123" i="9" s="1"/>
  <c r="C124" i="9"/>
  <c r="C123" i="9" s="1"/>
  <c r="H122" i="9"/>
  <c r="G122" i="9"/>
  <c r="H121" i="9"/>
  <c r="G121" i="9"/>
  <c r="H120" i="9"/>
  <c r="G120" i="9"/>
  <c r="H119" i="9"/>
  <c r="G119" i="9"/>
  <c r="H118" i="9"/>
  <c r="G118" i="9"/>
  <c r="F117" i="9"/>
  <c r="F109" i="9" s="1"/>
  <c r="F105" i="9" s="1"/>
  <c r="F104" i="9" s="1"/>
  <c r="E117" i="9"/>
  <c r="E109" i="9" s="1"/>
  <c r="H109" i="9" s="1"/>
  <c r="D117" i="9"/>
  <c r="D109" i="9" s="1"/>
  <c r="C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C109" i="9"/>
  <c r="H108" i="9"/>
  <c r="G108" i="9"/>
  <c r="H107" i="9"/>
  <c r="G107" i="9"/>
  <c r="F106" i="9"/>
  <c r="E106" i="9"/>
  <c r="D106" i="9"/>
  <c r="C106" i="9"/>
  <c r="H103" i="9"/>
  <c r="G103" i="9"/>
  <c r="H102" i="9"/>
  <c r="F102" i="9"/>
  <c r="F97" i="9" s="1"/>
  <c r="D102" i="9"/>
  <c r="G102" i="9" s="1"/>
  <c r="C102" i="9"/>
  <c r="C97" i="9" s="1"/>
  <c r="H101" i="9"/>
  <c r="G101" i="9"/>
  <c r="H100" i="9"/>
  <c r="G100" i="9"/>
  <c r="H99" i="9"/>
  <c r="H98" i="9"/>
  <c r="E97" i="9"/>
  <c r="D97" i="9"/>
  <c r="H97" i="9" s="1"/>
  <c r="F95" i="9"/>
  <c r="D95" i="9"/>
  <c r="G95" i="9" s="1"/>
  <c r="C95" i="9"/>
  <c r="H94" i="9"/>
  <c r="G94" i="9"/>
  <c r="H93" i="9"/>
  <c r="G93" i="9"/>
  <c r="F92" i="9"/>
  <c r="E92" i="9"/>
  <c r="D92" i="9"/>
  <c r="C92" i="9"/>
  <c r="H91" i="9"/>
  <c r="G91" i="9"/>
  <c r="H90" i="9"/>
  <c r="G90" i="9"/>
  <c r="F89" i="9"/>
  <c r="E89" i="9"/>
  <c r="D89" i="9"/>
  <c r="H89" i="9" s="1"/>
  <c r="C89" i="9"/>
  <c r="F87" i="9"/>
  <c r="E87" i="9"/>
  <c r="D87" i="9"/>
  <c r="C87" i="9"/>
  <c r="F85" i="9"/>
  <c r="E85" i="9"/>
  <c r="G85" i="9" s="1"/>
  <c r="D85" i="9"/>
  <c r="C85" i="9"/>
  <c r="G83" i="9"/>
  <c r="F83" i="9"/>
  <c r="E83" i="9"/>
  <c r="D83" i="9"/>
  <c r="C83" i="9"/>
  <c r="F81" i="9"/>
  <c r="E81" i="9"/>
  <c r="D81" i="9"/>
  <c r="H81" i="9" s="1"/>
  <c r="C81" i="9"/>
  <c r="G79" i="9"/>
  <c r="F79" i="9"/>
  <c r="E79" i="9"/>
  <c r="D79" i="9"/>
  <c r="C79" i="9"/>
  <c r="F77" i="9"/>
  <c r="E77" i="9"/>
  <c r="D77" i="9"/>
  <c r="H77" i="9" s="1"/>
  <c r="C77" i="9"/>
  <c r="F75" i="9"/>
  <c r="E75" i="9"/>
  <c r="D75" i="9"/>
  <c r="C75" i="9"/>
  <c r="F73" i="9"/>
  <c r="E73" i="9"/>
  <c r="D73" i="9"/>
  <c r="H73" i="9" s="1"/>
  <c r="C73" i="9"/>
  <c r="F71" i="9"/>
  <c r="E71" i="9"/>
  <c r="D71" i="9"/>
  <c r="C71" i="9"/>
  <c r="H69" i="9"/>
  <c r="F69" i="9"/>
  <c r="F64" i="9" s="1"/>
  <c r="E69" i="9"/>
  <c r="D69" i="9"/>
  <c r="C69" i="9"/>
  <c r="G67" i="9"/>
  <c r="F67" i="9"/>
  <c r="E67" i="9"/>
  <c r="D67" i="9"/>
  <c r="C67" i="9"/>
  <c r="F65" i="9"/>
  <c r="E65" i="9"/>
  <c r="D65" i="9"/>
  <c r="C65" i="9"/>
  <c r="C64" i="9" s="1"/>
  <c r="H63" i="9"/>
  <c r="G63" i="9"/>
  <c r="H62" i="9"/>
  <c r="G62" i="9"/>
  <c r="F61" i="9"/>
  <c r="F59" i="9" s="1"/>
  <c r="E61" i="9"/>
  <c r="D61" i="9"/>
  <c r="C61" i="9"/>
  <c r="H60" i="9"/>
  <c r="G60" i="9"/>
  <c r="D59" i="9"/>
  <c r="C59" i="9"/>
  <c r="H58" i="9"/>
  <c r="G58" i="9"/>
  <c r="H57" i="9"/>
  <c r="G57" i="9"/>
  <c r="F56" i="9"/>
  <c r="E56" i="9"/>
  <c r="E55" i="9" s="1"/>
  <c r="D56" i="9"/>
  <c r="D55" i="9" s="1"/>
  <c r="C56" i="9"/>
  <c r="C55" i="9" s="1"/>
  <c r="F55" i="9"/>
  <c r="H54" i="9"/>
  <c r="H53" i="9"/>
  <c r="G53" i="9"/>
  <c r="H52" i="9"/>
  <c r="G52" i="9"/>
  <c r="F51" i="9"/>
  <c r="F50" i="9" s="1"/>
  <c r="E51" i="9"/>
  <c r="D51" i="9"/>
  <c r="C51" i="9"/>
  <c r="C50" i="9" s="1"/>
  <c r="D50" i="9"/>
  <c r="H49" i="9"/>
  <c r="G49" i="9"/>
  <c r="H48" i="9"/>
  <c r="G48" i="9"/>
  <c r="F47" i="9"/>
  <c r="E47" i="9"/>
  <c r="G47" i="9" s="1"/>
  <c r="D47" i="9"/>
  <c r="C47" i="9"/>
  <c r="H46" i="9"/>
  <c r="G46" i="9"/>
  <c r="H45" i="9"/>
  <c r="G45" i="9"/>
  <c r="G44" i="9"/>
  <c r="G43" i="9" s="1"/>
  <c r="F43" i="9"/>
  <c r="E43" i="9"/>
  <c r="H43" i="9" s="1"/>
  <c r="H44" i="9" s="1"/>
  <c r="D43" i="9"/>
  <c r="C43" i="9"/>
  <c r="H42" i="9"/>
  <c r="G42" i="9"/>
  <c r="G41" i="9" s="1"/>
  <c r="F41" i="9"/>
  <c r="E41" i="9"/>
  <c r="D41" i="9"/>
  <c r="C41" i="9"/>
  <c r="H40" i="9"/>
  <c r="G40" i="9"/>
  <c r="F39" i="9"/>
  <c r="F38" i="9" s="1"/>
  <c r="F37" i="9" s="1"/>
  <c r="E39" i="9"/>
  <c r="G39" i="9" s="1"/>
  <c r="D39" i="9"/>
  <c r="C39" i="9"/>
  <c r="D38" i="9"/>
  <c r="D37" i="9" s="1"/>
  <c r="C38" i="9"/>
  <c r="C37" i="9" s="1"/>
  <c r="H36" i="9"/>
  <c r="G36" i="9"/>
  <c r="H35" i="9"/>
  <c r="G35" i="9"/>
  <c r="H34" i="9"/>
  <c r="G34" i="9"/>
  <c r="F33" i="9"/>
  <c r="F32" i="9" s="1"/>
  <c r="E33" i="9"/>
  <c r="G33" i="9" s="1"/>
  <c r="D33" i="9"/>
  <c r="C33" i="9"/>
  <c r="D32" i="9"/>
  <c r="C32" i="9"/>
  <c r="H31" i="9"/>
  <c r="G31" i="9"/>
  <c r="H30" i="9"/>
  <c r="G30" i="9"/>
  <c r="F29" i="9"/>
  <c r="E29" i="9"/>
  <c r="D29" i="9"/>
  <c r="C29" i="9"/>
  <c r="H28" i="9"/>
  <c r="G28" i="9"/>
  <c r="H27" i="9"/>
  <c r="G27" i="9"/>
  <c r="H26" i="9"/>
  <c r="G26" i="9"/>
  <c r="H25" i="9"/>
  <c r="G25" i="9"/>
  <c r="H24" i="9"/>
  <c r="H23" i="9"/>
  <c r="G23" i="9"/>
  <c r="H22" i="9"/>
  <c r="G22" i="9"/>
  <c r="F21" i="9"/>
  <c r="E21" i="9"/>
  <c r="G21" i="9" s="1"/>
  <c r="D21" i="9"/>
  <c r="D20" i="9" s="1"/>
  <c r="C21" i="9"/>
  <c r="F20" i="9"/>
  <c r="C20" i="9"/>
  <c r="H19" i="9"/>
  <c r="G19" i="9"/>
  <c r="H18" i="9"/>
  <c r="G18" i="9"/>
  <c r="H17" i="9"/>
  <c r="G17" i="9"/>
  <c r="H16" i="9"/>
  <c r="G16" i="9"/>
  <c r="F15" i="9"/>
  <c r="E15" i="9"/>
  <c r="D15" i="9"/>
  <c r="D14" i="9" s="1"/>
  <c r="C15" i="9"/>
  <c r="C14" i="9" s="1"/>
  <c r="F14" i="9"/>
  <c r="H13" i="9"/>
  <c r="G13" i="9"/>
  <c r="H12" i="9"/>
  <c r="G12" i="9"/>
  <c r="H11" i="9"/>
  <c r="G11" i="9"/>
  <c r="G10" i="9"/>
  <c r="F10" i="9"/>
  <c r="F9" i="9" s="1"/>
  <c r="E10" i="9"/>
  <c r="D10" i="9"/>
  <c r="D9" i="9" s="1"/>
  <c r="C10" i="9"/>
  <c r="C9" i="9" s="1"/>
  <c r="C8" i="9" s="1"/>
  <c r="E9" i="9"/>
  <c r="F157" i="8"/>
  <c r="E157" i="8"/>
  <c r="D157" i="8"/>
  <c r="C157" i="8"/>
  <c r="H157" i="8" s="1"/>
  <c r="H156" i="8"/>
  <c r="H155" i="8"/>
  <c r="F154" i="8"/>
  <c r="E154" i="8"/>
  <c r="H154" i="8" s="1"/>
  <c r="H153" i="8"/>
  <c r="H152" i="8"/>
  <c r="H151" i="8"/>
  <c r="G151" i="8"/>
  <c r="F151" i="8"/>
  <c r="E151" i="8"/>
  <c r="D151" i="8"/>
  <c r="C151" i="8"/>
  <c r="H150" i="8"/>
  <c r="H149" i="8" s="1"/>
  <c r="G149" i="8"/>
  <c r="F149" i="8"/>
  <c r="E149" i="8"/>
  <c r="D149" i="8"/>
  <c r="C149" i="8"/>
  <c r="C146" i="8" s="1"/>
  <c r="H148" i="8"/>
  <c r="H147" i="8"/>
  <c r="G147" i="8"/>
  <c r="F146" i="8"/>
  <c r="E146" i="8"/>
  <c r="G146" i="8" s="1"/>
  <c r="D146" i="8"/>
  <c r="H145" i="8"/>
  <c r="G145" i="8"/>
  <c r="F144" i="8"/>
  <c r="F123" i="8" s="1"/>
  <c r="E144" i="8"/>
  <c r="G144" i="8" s="1"/>
  <c r="D144" i="8"/>
  <c r="C144" i="8"/>
  <c r="C123" i="8" s="1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F124" i="8"/>
  <c r="E124" i="8"/>
  <c r="G124" i="8" s="1"/>
  <c r="D124" i="8"/>
  <c r="D123" i="8" s="1"/>
  <c r="C124" i="8"/>
  <c r="H122" i="8"/>
  <c r="G122" i="8"/>
  <c r="H121" i="8"/>
  <c r="G121" i="8"/>
  <c r="H120" i="8"/>
  <c r="G120" i="8"/>
  <c r="H119" i="8"/>
  <c r="G119" i="8"/>
  <c r="H118" i="8"/>
  <c r="G118" i="8"/>
  <c r="F117" i="8"/>
  <c r="F109" i="8" s="1"/>
  <c r="E117" i="8"/>
  <c r="D117" i="8"/>
  <c r="C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E109" i="8"/>
  <c r="D109" i="8"/>
  <c r="C109" i="8"/>
  <c r="H108" i="8"/>
  <c r="G108" i="8"/>
  <c r="H107" i="8"/>
  <c r="G107" i="8"/>
  <c r="F106" i="8"/>
  <c r="E106" i="8"/>
  <c r="G106" i="8" s="1"/>
  <c r="D106" i="8"/>
  <c r="D105" i="8" s="1"/>
  <c r="D104" i="8" s="1"/>
  <c r="C106" i="8"/>
  <c r="H103" i="8"/>
  <c r="G103" i="8"/>
  <c r="H102" i="8"/>
  <c r="F102" i="8"/>
  <c r="D102" i="8"/>
  <c r="G102" i="8" s="1"/>
  <c r="C102" i="8"/>
  <c r="C97" i="8" s="1"/>
  <c r="H101" i="8"/>
  <c r="G101" i="8"/>
  <c r="H100" i="8"/>
  <c r="G100" i="8"/>
  <c r="H99" i="8"/>
  <c r="H98" i="8"/>
  <c r="F97" i="8"/>
  <c r="E97" i="8"/>
  <c r="G97" i="8" s="1"/>
  <c r="D97" i="8"/>
  <c r="F95" i="8"/>
  <c r="D95" i="8"/>
  <c r="G95" i="8" s="1"/>
  <c r="C95" i="8"/>
  <c r="H94" i="8"/>
  <c r="G94" i="8"/>
  <c r="H93" i="8"/>
  <c r="G93" i="8"/>
  <c r="F92" i="8"/>
  <c r="E92" i="8"/>
  <c r="D92" i="8"/>
  <c r="C92" i="8"/>
  <c r="H91" i="8"/>
  <c r="G91" i="8"/>
  <c r="H90" i="8"/>
  <c r="G90" i="8"/>
  <c r="F89" i="8"/>
  <c r="E89" i="8"/>
  <c r="G89" i="8" s="1"/>
  <c r="D89" i="8"/>
  <c r="C89" i="8"/>
  <c r="G87" i="8"/>
  <c r="F87" i="8"/>
  <c r="E87" i="8"/>
  <c r="H87" i="8" s="1"/>
  <c r="D87" i="8"/>
  <c r="C87" i="8"/>
  <c r="F85" i="8"/>
  <c r="E85" i="8"/>
  <c r="G85" i="8" s="1"/>
  <c r="D85" i="8"/>
  <c r="C85" i="8"/>
  <c r="F83" i="8"/>
  <c r="E83" i="8"/>
  <c r="D83" i="8"/>
  <c r="G83" i="8" s="1"/>
  <c r="C83" i="8"/>
  <c r="F81" i="8"/>
  <c r="E81" i="8"/>
  <c r="D81" i="8"/>
  <c r="H81" i="8" s="1"/>
  <c r="C81" i="8"/>
  <c r="F79" i="8"/>
  <c r="E79" i="8"/>
  <c r="D79" i="8"/>
  <c r="C79" i="8"/>
  <c r="F77" i="8"/>
  <c r="E77" i="8"/>
  <c r="G77" i="8" s="1"/>
  <c r="D77" i="8"/>
  <c r="C77" i="8"/>
  <c r="F75" i="8"/>
  <c r="E75" i="8"/>
  <c r="G75" i="8" s="1"/>
  <c r="D75" i="8"/>
  <c r="C75" i="8"/>
  <c r="F73" i="8"/>
  <c r="E73" i="8"/>
  <c r="G73" i="8" s="1"/>
  <c r="D73" i="8"/>
  <c r="C73" i="8"/>
  <c r="G71" i="8"/>
  <c r="F71" i="8"/>
  <c r="E71" i="8"/>
  <c r="D71" i="8"/>
  <c r="C71" i="8"/>
  <c r="F69" i="8"/>
  <c r="F64" i="8" s="1"/>
  <c r="E69" i="8"/>
  <c r="G69" i="8" s="1"/>
  <c r="D69" i="8"/>
  <c r="C69" i="8"/>
  <c r="G67" i="8"/>
  <c r="F67" i="8"/>
  <c r="E67" i="8"/>
  <c r="D67" i="8"/>
  <c r="H67" i="8" s="1"/>
  <c r="C67" i="8"/>
  <c r="F65" i="8"/>
  <c r="E65" i="8"/>
  <c r="D65" i="8"/>
  <c r="D64" i="8" s="1"/>
  <c r="C65" i="8"/>
  <c r="C64" i="8" s="1"/>
  <c r="H63" i="8"/>
  <c r="G63" i="8"/>
  <c r="H62" i="8"/>
  <c r="G62" i="8"/>
  <c r="F61" i="8"/>
  <c r="F59" i="8" s="1"/>
  <c r="E61" i="8"/>
  <c r="D61" i="8"/>
  <c r="C61" i="8"/>
  <c r="H60" i="8"/>
  <c r="G60" i="8"/>
  <c r="D59" i="8"/>
  <c r="C59" i="8"/>
  <c r="H58" i="8"/>
  <c r="G58" i="8"/>
  <c r="H57" i="8"/>
  <c r="G57" i="8"/>
  <c r="F56" i="8"/>
  <c r="E56" i="8"/>
  <c r="E55" i="8" s="1"/>
  <c r="D56" i="8"/>
  <c r="D55" i="8" s="1"/>
  <c r="C56" i="8"/>
  <c r="C55" i="8" s="1"/>
  <c r="F55" i="8"/>
  <c r="H54" i="8"/>
  <c r="H53" i="8"/>
  <c r="G53" i="8"/>
  <c r="H52" i="8"/>
  <c r="G52" i="8"/>
  <c r="F51" i="8"/>
  <c r="F50" i="8" s="1"/>
  <c r="E51" i="8"/>
  <c r="G51" i="8" s="1"/>
  <c r="D51" i="8"/>
  <c r="C51" i="8"/>
  <c r="C50" i="8" s="1"/>
  <c r="D50" i="8"/>
  <c r="H49" i="8"/>
  <c r="G49" i="8"/>
  <c r="H48" i="8"/>
  <c r="G48" i="8"/>
  <c r="F47" i="8"/>
  <c r="E47" i="8"/>
  <c r="G47" i="8" s="1"/>
  <c r="D47" i="8"/>
  <c r="C47" i="8"/>
  <c r="H46" i="8"/>
  <c r="G46" i="8"/>
  <c r="H45" i="8"/>
  <c r="G45" i="8"/>
  <c r="G44" i="8"/>
  <c r="G43" i="8" s="1"/>
  <c r="F43" i="8"/>
  <c r="E43" i="8"/>
  <c r="H43" i="8" s="1"/>
  <c r="H44" i="8" s="1"/>
  <c r="D43" i="8"/>
  <c r="C43" i="8"/>
  <c r="H42" i="8"/>
  <c r="G42" i="8"/>
  <c r="G41" i="8" s="1"/>
  <c r="F41" i="8"/>
  <c r="E41" i="8"/>
  <c r="D41" i="8"/>
  <c r="C41" i="8"/>
  <c r="H40" i="8"/>
  <c r="G40" i="8"/>
  <c r="F39" i="8"/>
  <c r="F38" i="8" s="1"/>
  <c r="F37" i="8" s="1"/>
  <c r="E39" i="8"/>
  <c r="G39" i="8" s="1"/>
  <c r="D39" i="8"/>
  <c r="C39" i="8"/>
  <c r="D38" i="8"/>
  <c r="D37" i="8" s="1"/>
  <c r="C38" i="8"/>
  <c r="C37" i="8" s="1"/>
  <c r="H36" i="8"/>
  <c r="G36" i="8"/>
  <c r="H35" i="8"/>
  <c r="G35" i="8"/>
  <c r="H34" i="8"/>
  <c r="G34" i="8"/>
  <c r="F33" i="8"/>
  <c r="F32" i="8" s="1"/>
  <c r="E33" i="8"/>
  <c r="G33" i="8" s="1"/>
  <c r="D33" i="8"/>
  <c r="C33" i="8"/>
  <c r="D32" i="8"/>
  <c r="C32" i="8"/>
  <c r="H31" i="8"/>
  <c r="G31" i="8"/>
  <c r="H30" i="8"/>
  <c r="G30" i="8"/>
  <c r="F29" i="8"/>
  <c r="E29" i="8"/>
  <c r="D29" i="8"/>
  <c r="C29" i="8"/>
  <c r="H28" i="8"/>
  <c r="G28" i="8"/>
  <c r="H27" i="8"/>
  <c r="G27" i="8"/>
  <c r="H26" i="8"/>
  <c r="G26" i="8"/>
  <c r="H25" i="8"/>
  <c r="G25" i="8"/>
  <c r="H24" i="8"/>
  <c r="H23" i="8"/>
  <c r="G23" i="8"/>
  <c r="H22" i="8"/>
  <c r="G22" i="8"/>
  <c r="F21" i="8"/>
  <c r="E21" i="8"/>
  <c r="G21" i="8" s="1"/>
  <c r="D21" i="8"/>
  <c r="D20" i="8" s="1"/>
  <c r="C21" i="8"/>
  <c r="F20" i="8"/>
  <c r="C20" i="8"/>
  <c r="H19" i="8"/>
  <c r="G19" i="8"/>
  <c r="H18" i="8"/>
  <c r="G18" i="8"/>
  <c r="H17" i="8"/>
  <c r="G17" i="8"/>
  <c r="H16" i="8"/>
  <c r="G16" i="8"/>
  <c r="F15" i="8"/>
  <c r="E15" i="8"/>
  <c r="G15" i="8" s="1"/>
  <c r="D15" i="8"/>
  <c r="D14" i="8" s="1"/>
  <c r="C15" i="8"/>
  <c r="C14" i="8" s="1"/>
  <c r="F14" i="8"/>
  <c r="H13" i="8"/>
  <c r="G13" i="8"/>
  <c r="H12" i="8"/>
  <c r="G12" i="8"/>
  <c r="H11" i="8"/>
  <c r="G11" i="8"/>
  <c r="F10" i="8"/>
  <c r="F9" i="8" s="1"/>
  <c r="E10" i="8"/>
  <c r="D10" i="8"/>
  <c r="D9" i="8" s="1"/>
  <c r="C10" i="8"/>
  <c r="C9" i="8" s="1"/>
  <c r="E9" i="8"/>
  <c r="F157" i="7"/>
  <c r="E157" i="7"/>
  <c r="H157" i="7" s="1"/>
  <c r="D157" i="7"/>
  <c r="C157" i="7"/>
  <c r="H156" i="7"/>
  <c r="H155" i="7"/>
  <c r="F154" i="7"/>
  <c r="E154" i="7"/>
  <c r="H154" i="7" s="1"/>
  <c r="H153" i="7"/>
  <c r="H152" i="7"/>
  <c r="H151" i="7" s="1"/>
  <c r="G151" i="7"/>
  <c r="F151" i="7"/>
  <c r="E151" i="7"/>
  <c r="D151" i="7"/>
  <c r="C151" i="7"/>
  <c r="H150" i="7"/>
  <c r="H149" i="7" s="1"/>
  <c r="G149" i="7"/>
  <c r="F149" i="7"/>
  <c r="E149" i="7"/>
  <c r="D149" i="7"/>
  <c r="C149" i="7"/>
  <c r="H148" i="7"/>
  <c r="H147" i="7"/>
  <c r="G147" i="7"/>
  <c r="G146" i="7"/>
  <c r="F146" i="7"/>
  <c r="E146" i="7"/>
  <c r="D146" i="7"/>
  <c r="C146" i="7"/>
  <c r="H145" i="7"/>
  <c r="G145" i="7"/>
  <c r="F144" i="7"/>
  <c r="E144" i="7"/>
  <c r="D144" i="7"/>
  <c r="C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F124" i="7"/>
  <c r="E124" i="7"/>
  <c r="D124" i="7"/>
  <c r="C124" i="7"/>
  <c r="C123" i="7" s="1"/>
  <c r="D123" i="7"/>
  <c r="H122" i="7"/>
  <c r="G122" i="7"/>
  <c r="H121" i="7"/>
  <c r="G121" i="7"/>
  <c r="H120" i="7"/>
  <c r="G120" i="7"/>
  <c r="H119" i="7"/>
  <c r="G119" i="7"/>
  <c r="H118" i="7"/>
  <c r="G118" i="7"/>
  <c r="F117" i="7"/>
  <c r="E117" i="7"/>
  <c r="D117" i="7"/>
  <c r="D109" i="7" s="1"/>
  <c r="C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F109" i="7"/>
  <c r="C109" i="7"/>
  <c r="H108" i="7"/>
  <c r="G108" i="7"/>
  <c r="H107" i="7"/>
  <c r="G107" i="7"/>
  <c r="G106" i="7"/>
  <c r="F106" i="7"/>
  <c r="E106" i="7"/>
  <c r="D106" i="7"/>
  <c r="C106" i="7"/>
  <c r="H103" i="7"/>
  <c r="G103" i="7"/>
  <c r="G102" i="7"/>
  <c r="F102" i="7"/>
  <c r="D102" i="7"/>
  <c r="H102" i="7" s="1"/>
  <c r="C102" i="7"/>
  <c r="C97" i="7" s="1"/>
  <c r="H101" i="7"/>
  <c r="G101" i="7"/>
  <c r="H100" i="7"/>
  <c r="G100" i="7"/>
  <c r="H99" i="7"/>
  <c r="H98" i="7"/>
  <c r="F97" i="7"/>
  <c r="E97" i="7"/>
  <c r="G97" i="7" s="1"/>
  <c r="D97" i="7"/>
  <c r="G95" i="7"/>
  <c r="F95" i="7"/>
  <c r="D95" i="7"/>
  <c r="H95" i="7" s="1"/>
  <c r="C95" i="7"/>
  <c r="H94" i="7"/>
  <c r="G94" i="7"/>
  <c r="H93" i="7"/>
  <c r="G93" i="7"/>
  <c r="F92" i="7"/>
  <c r="E92" i="7"/>
  <c r="H92" i="7" s="1"/>
  <c r="D92" i="7"/>
  <c r="C92" i="7"/>
  <c r="H91" i="7"/>
  <c r="G91" i="7"/>
  <c r="H90" i="7"/>
  <c r="G90" i="7"/>
  <c r="G89" i="7"/>
  <c r="F89" i="7"/>
  <c r="E89" i="7"/>
  <c r="D89" i="7"/>
  <c r="C89" i="7"/>
  <c r="F87" i="7"/>
  <c r="E87" i="7"/>
  <c r="H87" i="7" s="1"/>
  <c r="D87" i="7"/>
  <c r="C87" i="7"/>
  <c r="G85" i="7"/>
  <c r="F85" i="7"/>
  <c r="E85" i="7"/>
  <c r="D85" i="7"/>
  <c r="C85" i="7"/>
  <c r="F83" i="7"/>
  <c r="E83" i="7"/>
  <c r="D83" i="7"/>
  <c r="C83" i="7"/>
  <c r="F81" i="7"/>
  <c r="E81" i="7"/>
  <c r="D81" i="7"/>
  <c r="C81" i="7"/>
  <c r="F79" i="7"/>
  <c r="E79" i="7"/>
  <c r="D79" i="7"/>
  <c r="C79" i="7"/>
  <c r="F77" i="7"/>
  <c r="E77" i="7"/>
  <c r="D77" i="7"/>
  <c r="C77" i="7"/>
  <c r="F75" i="7"/>
  <c r="E75" i="7"/>
  <c r="H75" i="7" s="1"/>
  <c r="D75" i="7"/>
  <c r="C75" i="7"/>
  <c r="G73" i="7"/>
  <c r="F73" i="7"/>
  <c r="E73" i="7"/>
  <c r="H73" i="7" s="1"/>
  <c r="D73" i="7"/>
  <c r="C73" i="7"/>
  <c r="F71" i="7"/>
  <c r="E71" i="7"/>
  <c r="H71" i="7" s="1"/>
  <c r="D71" i="7"/>
  <c r="C71" i="7"/>
  <c r="F69" i="7"/>
  <c r="E69" i="7"/>
  <c r="D69" i="7"/>
  <c r="G69" i="7" s="1"/>
  <c r="C69" i="7"/>
  <c r="F67" i="7"/>
  <c r="E67" i="7"/>
  <c r="D67" i="7"/>
  <c r="C67" i="7"/>
  <c r="F65" i="7"/>
  <c r="E65" i="7"/>
  <c r="D65" i="7"/>
  <c r="C65" i="7"/>
  <c r="D64" i="7"/>
  <c r="H63" i="7"/>
  <c r="G63" i="7"/>
  <c r="H62" i="7"/>
  <c r="G62" i="7"/>
  <c r="G61" i="7"/>
  <c r="F61" i="7"/>
  <c r="E61" i="7"/>
  <c r="D61" i="7"/>
  <c r="D59" i="7" s="1"/>
  <c r="C61" i="7"/>
  <c r="C59" i="7" s="1"/>
  <c r="H60" i="7"/>
  <c r="G60" i="7"/>
  <c r="G59" i="7"/>
  <c r="F59" i="7"/>
  <c r="E59" i="7"/>
  <c r="H58" i="7"/>
  <c r="G58" i="7"/>
  <c r="H57" i="7"/>
  <c r="G57" i="7"/>
  <c r="F56" i="7"/>
  <c r="F55" i="7" s="1"/>
  <c r="E56" i="7"/>
  <c r="D56" i="7"/>
  <c r="C56" i="7"/>
  <c r="C55" i="7" s="1"/>
  <c r="E55" i="7"/>
  <c r="H55" i="7" s="1"/>
  <c r="D55" i="7"/>
  <c r="H54" i="7"/>
  <c r="H53" i="7"/>
  <c r="G53" i="7"/>
  <c r="H52" i="7"/>
  <c r="G52" i="7"/>
  <c r="F51" i="7"/>
  <c r="E51" i="7"/>
  <c r="D51" i="7"/>
  <c r="C51" i="7"/>
  <c r="C50" i="7" s="1"/>
  <c r="F50" i="7"/>
  <c r="E50" i="7"/>
  <c r="H49" i="7"/>
  <c r="G49" i="7"/>
  <c r="H48" i="7"/>
  <c r="G48" i="7"/>
  <c r="F47" i="7"/>
  <c r="E47" i="7"/>
  <c r="D47" i="7"/>
  <c r="G47" i="7" s="1"/>
  <c r="C47" i="7"/>
  <c r="H46" i="7"/>
  <c r="G46" i="7"/>
  <c r="H45" i="7"/>
  <c r="G45" i="7"/>
  <c r="G44" i="7"/>
  <c r="G43" i="7" s="1"/>
  <c r="F43" i="7"/>
  <c r="E43" i="7"/>
  <c r="D43" i="7"/>
  <c r="C43" i="7"/>
  <c r="H42" i="7"/>
  <c r="G42" i="7"/>
  <c r="G41" i="7" s="1"/>
  <c r="F41" i="7"/>
  <c r="E41" i="7"/>
  <c r="E38" i="7" s="1"/>
  <c r="D41" i="7"/>
  <c r="C41" i="7"/>
  <c r="H40" i="7"/>
  <c r="G40" i="7"/>
  <c r="F39" i="7"/>
  <c r="E39" i="7"/>
  <c r="D39" i="7"/>
  <c r="C39" i="7"/>
  <c r="C38" i="7" s="1"/>
  <c r="C37" i="7" s="1"/>
  <c r="F38" i="7"/>
  <c r="F37" i="7" s="1"/>
  <c r="H36" i="7"/>
  <c r="G36" i="7"/>
  <c r="H35" i="7"/>
  <c r="G35" i="7"/>
  <c r="H34" i="7"/>
  <c r="G34" i="7"/>
  <c r="F33" i="7"/>
  <c r="E33" i="7"/>
  <c r="D33" i="7"/>
  <c r="C33" i="7"/>
  <c r="C32" i="7" s="1"/>
  <c r="F32" i="7"/>
  <c r="E32" i="7"/>
  <c r="H31" i="7"/>
  <c r="G31" i="7"/>
  <c r="H30" i="7"/>
  <c r="G30" i="7"/>
  <c r="F29" i="7"/>
  <c r="E29" i="7"/>
  <c r="D29" i="7"/>
  <c r="G29" i="7" s="1"/>
  <c r="C29" i="7"/>
  <c r="H28" i="7"/>
  <c r="G28" i="7"/>
  <c r="H27" i="7"/>
  <c r="G27" i="7"/>
  <c r="H26" i="7"/>
  <c r="G26" i="7"/>
  <c r="H25" i="7"/>
  <c r="G25" i="7"/>
  <c r="H24" i="7"/>
  <c r="H23" i="7"/>
  <c r="G23" i="7"/>
  <c r="H22" i="7"/>
  <c r="G22" i="7"/>
  <c r="G21" i="7"/>
  <c r="F21" i="7"/>
  <c r="F20" i="7" s="1"/>
  <c r="E21" i="7"/>
  <c r="H21" i="7" s="1"/>
  <c r="D21" i="7"/>
  <c r="C21" i="7"/>
  <c r="C20" i="7" s="1"/>
  <c r="E20" i="7"/>
  <c r="H20" i="7" s="1"/>
  <c r="D20" i="7"/>
  <c r="H19" i="7"/>
  <c r="G19" i="7"/>
  <c r="H18" i="7"/>
  <c r="G18" i="7"/>
  <c r="H17" i="7"/>
  <c r="G17" i="7"/>
  <c r="H16" i="7"/>
  <c r="G16" i="7"/>
  <c r="F15" i="7"/>
  <c r="F14" i="7" s="1"/>
  <c r="E15" i="7"/>
  <c r="E14" i="7" s="1"/>
  <c r="H14" i="7" s="1"/>
  <c r="D15" i="7"/>
  <c r="C15" i="7"/>
  <c r="C14" i="7" s="1"/>
  <c r="D14" i="7"/>
  <c r="H13" i="7"/>
  <c r="G13" i="7"/>
  <c r="H12" i="7"/>
  <c r="G12" i="7"/>
  <c r="H11" i="7"/>
  <c r="G11" i="7"/>
  <c r="F10" i="7"/>
  <c r="E10" i="7"/>
  <c r="H10" i="7" s="1"/>
  <c r="D10" i="7"/>
  <c r="D9" i="7" s="1"/>
  <c r="C10" i="7"/>
  <c r="F9" i="7"/>
  <c r="C9" i="7"/>
  <c r="H167" i="11" l="1"/>
  <c r="G167" i="11"/>
  <c r="F66" i="10"/>
  <c r="G127" i="10"/>
  <c r="H95" i="10"/>
  <c r="H91" i="10"/>
  <c r="H89" i="10"/>
  <c r="H85" i="10"/>
  <c r="H83" i="10"/>
  <c r="H79" i="10"/>
  <c r="H77" i="10"/>
  <c r="G77" i="10"/>
  <c r="H10" i="10"/>
  <c r="H65" i="7"/>
  <c r="G65" i="7"/>
  <c r="E64" i="7"/>
  <c r="H64" i="7" s="1"/>
  <c r="H117" i="7"/>
  <c r="E109" i="7"/>
  <c r="H109" i="7" s="1"/>
  <c r="H79" i="8"/>
  <c r="G79" i="8"/>
  <c r="C105" i="8"/>
  <c r="C104" i="8" s="1"/>
  <c r="H63" i="10"/>
  <c r="H144" i="7"/>
  <c r="G144" i="7"/>
  <c r="H77" i="7"/>
  <c r="G77" i="7"/>
  <c r="H79" i="7"/>
  <c r="H81" i="7"/>
  <c r="G81" i="7"/>
  <c r="H97" i="7"/>
  <c r="D105" i="7"/>
  <c r="D104" i="7" s="1"/>
  <c r="G61" i="8"/>
  <c r="E59" i="8"/>
  <c r="G59" i="8" s="1"/>
  <c r="H92" i="8"/>
  <c r="G92" i="8"/>
  <c r="F105" i="8"/>
  <c r="F104" i="8" s="1"/>
  <c r="D64" i="9"/>
  <c r="H109" i="8"/>
  <c r="G109" i="8"/>
  <c r="C159" i="9"/>
  <c r="H15" i="7"/>
  <c r="G15" i="7"/>
  <c r="H59" i="8"/>
  <c r="H117" i="8"/>
  <c r="G117" i="8"/>
  <c r="H71" i="9"/>
  <c r="G71" i="9"/>
  <c r="G97" i="9"/>
  <c r="H41" i="7"/>
  <c r="H124" i="7"/>
  <c r="G124" i="7"/>
  <c r="E123" i="7"/>
  <c r="H123" i="7" s="1"/>
  <c r="C8" i="8"/>
  <c r="C159" i="8" s="1"/>
  <c r="G10" i="8"/>
  <c r="H77" i="8"/>
  <c r="G61" i="9"/>
  <c r="E59" i="9"/>
  <c r="G59" i="9" s="1"/>
  <c r="H87" i="9"/>
  <c r="G87" i="9"/>
  <c r="G109" i="9"/>
  <c r="G146" i="9"/>
  <c r="G73" i="9"/>
  <c r="H92" i="9"/>
  <c r="D105" i="9"/>
  <c r="D104" i="9" s="1"/>
  <c r="C8" i="10"/>
  <c r="C162" i="10" s="1"/>
  <c r="G34" i="10"/>
  <c r="C38" i="10"/>
  <c r="G63" i="10"/>
  <c r="G75" i="10"/>
  <c r="G33" i="7"/>
  <c r="G39" i="7"/>
  <c r="H61" i="7"/>
  <c r="F64" i="7"/>
  <c r="F8" i="7" s="1"/>
  <c r="F159" i="7" s="1"/>
  <c r="H67" i="7"/>
  <c r="H69" i="7"/>
  <c r="H83" i="7"/>
  <c r="H85" i="7"/>
  <c r="H106" i="7"/>
  <c r="F123" i="7"/>
  <c r="H10" i="8"/>
  <c r="G29" i="8"/>
  <c r="H41" i="8"/>
  <c r="G65" i="8"/>
  <c r="H69" i="8"/>
  <c r="H71" i="8"/>
  <c r="G81" i="8"/>
  <c r="H83" i="8"/>
  <c r="H85" i="8"/>
  <c r="H144" i="8"/>
  <c r="H10" i="9"/>
  <c r="G29" i="9"/>
  <c r="H41" i="9"/>
  <c r="G65" i="9"/>
  <c r="H67" i="9"/>
  <c r="G77" i="9"/>
  <c r="H79" i="9"/>
  <c r="G106" i="9"/>
  <c r="G124" i="9"/>
  <c r="C105" i="9"/>
  <c r="C104" i="9" s="1"/>
  <c r="G22" i="10"/>
  <c r="F39" i="10"/>
  <c r="F38" i="10" s="1"/>
  <c r="F8" i="10" s="1"/>
  <c r="F162" i="10" s="1"/>
  <c r="G48" i="10"/>
  <c r="G79" i="10"/>
  <c r="H100" i="10"/>
  <c r="H75" i="9"/>
  <c r="G89" i="9"/>
  <c r="H117" i="9"/>
  <c r="G40" i="10"/>
  <c r="H44" i="10"/>
  <c r="H45" i="10" s="1"/>
  <c r="H43" i="7"/>
  <c r="H44" i="7" s="1"/>
  <c r="G51" i="7"/>
  <c r="H59" i="7"/>
  <c r="C64" i="7"/>
  <c r="H89" i="7"/>
  <c r="H146" i="7"/>
  <c r="G9" i="8"/>
  <c r="H61" i="8"/>
  <c r="H73" i="8"/>
  <c r="H75" i="8"/>
  <c r="H89" i="8"/>
  <c r="H97" i="8"/>
  <c r="H146" i="8"/>
  <c r="G9" i="9"/>
  <c r="G15" i="9"/>
  <c r="G51" i="9"/>
  <c r="H61" i="9"/>
  <c r="G69" i="9"/>
  <c r="G75" i="9"/>
  <c r="G81" i="9"/>
  <c r="H83" i="9"/>
  <c r="H85" i="9"/>
  <c r="G92" i="9"/>
  <c r="G117" i="9"/>
  <c r="H144" i="9"/>
  <c r="D9" i="10"/>
  <c r="G30" i="10"/>
  <c r="H42" i="10"/>
  <c r="G67" i="10"/>
  <c r="H71" i="10"/>
  <c r="H73" i="10"/>
  <c r="G83" i="10"/>
  <c r="G87" i="10"/>
  <c r="G91" i="10"/>
  <c r="F108" i="10"/>
  <c r="F107" i="10" s="1"/>
  <c r="H120" i="10"/>
  <c r="C108" i="10"/>
  <c r="C107" i="10" s="1"/>
  <c r="G100" i="10"/>
  <c r="H105" i="10"/>
  <c r="D112" i="10"/>
  <c r="G112" i="10" s="1"/>
  <c r="H147" i="10"/>
  <c r="H56" i="10"/>
  <c r="G56" i="10"/>
  <c r="H149" i="10"/>
  <c r="G149" i="10"/>
  <c r="H16" i="10"/>
  <c r="H67" i="10"/>
  <c r="H109" i="10"/>
  <c r="H127" i="10"/>
  <c r="E15" i="10"/>
  <c r="E21" i="10"/>
  <c r="H30" i="10"/>
  <c r="H34" i="10"/>
  <c r="H40" i="10"/>
  <c r="H48" i="10"/>
  <c r="H52" i="10"/>
  <c r="E66" i="10"/>
  <c r="H98" i="10"/>
  <c r="E126" i="10"/>
  <c r="E108" i="10" s="1"/>
  <c r="H9" i="10"/>
  <c r="H22" i="10"/>
  <c r="G85" i="10"/>
  <c r="G89" i="10"/>
  <c r="G95" i="10"/>
  <c r="G120" i="10"/>
  <c r="E33" i="10"/>
  <c r="E39" i="10"/>
  <c r="E51" i="10"/>
  <c r="F8" i="9"/>
  <c r="F159" i="9" s="1"/>
  <c r="D8" i="9"/>
  <c r="D159" i="9" s="1"/>
  <c r="H55" i="9"/>
  <c r="G55" i="9"/>
  <c r="H9" i="9"/>
  <c r="H21" i="9"/>
  <c r="E14" i="9"/>
  <c r="E20" i="9"/>
  <c r="H29" i="9"/>
  <c r="H33" i="9"/>
  <c r="H39" i="9"/>
  <c r="H47" i="9"/>
  <c r="H51" i="9"/>
  <c r="E64" i="9"/>
  <c r="H95" i="9"/>
  <c r="E123" i="9"/>
  <c r="H15" i="9"/>
  <c r="H65" i="9"/>
  <c r="H106" i="9"/>
  <c r="H124" i="9"/>
  <c r="E32" i="9"/>
  <c r="E38" i="9"/>
  <c r="E50" i="9"/>
  <c r="D8" i="8"/>
  <c r="D159" i="8" s="1"/>
  <c r="H55" i="8"/>
  <c r="G55" i="8"/>
  <c r="F8" i="8"/>
  <c r="F159" i="8" s="1"/>
  <c r="H15" i="8"/>
  <c r="H21" i="8"/>
  <c r="H65" i="8"/>
  <c r="E14" i="8"/>
  <c r="E20" i="8"/>
  <c r="H29" i="8"/>
  <c r="H33" i="8"/>
  <c r="H39" i="8"/>
  <c r="H47" i="8"/>
  <c r="H51" i="8"/>
  <c r="E64" i="8"/>
  <c r="H95" i="8"/>
  <c r="E123" i="8"/>
  <c r="E105" i="8" s="1"/>
  <c r="H9" i="8"/>
  <c r="H106" i="8"/>
  <c r="H124" i="8"/>
  <c r="E32" i="8"/>
  <c r="E38" i="8"/>
  <c r="E50" i="8"/>
  <c r="F105" i="7"/>
  <c r="F104" i="7" s="1"/>
  <c r="C8" i="7"/>
  <c r="C105" i="7"/>
  <c r="C104" i="7" s="1"/>
  <c r="E105" i="7"/>
  <c r="E37" i="7"/>
  <c r="H29" i="7"/>
  <c r="H39" i="7"/>
  <c r="E9" i="7"/>
  <c r="G10" i="7"/>
  <c r="G14" i="7"/>
  <c r="G20" i="7"/>
  <c r="D32" i="7"/>
  <c r="H32" i="7" s="1"/>
  <c r="D38" i="7"/>
  <c r="G38" i="7" s="1"/>
  <c r="D50" i="7"/>
  <c r="H50" i="7" s="1"/>
  <c r="G55" i="7"/>
  <c r="G64" i="7"/>
  <c r="G67" i="7"/>
  <c r="G71" i="7"/>
  <c r="G75" i="7"/>
  <c r="G79" i="7"/>
  <c r="G83" i="7"/>
  <c r="G87" i="7"/>
  <c r="G92" i="7"/>
  <c r="G109" i="7"/>
  <c r="G117" i="7"/>
  <c r="H33" i="7"/>
  <c r="H47" i="7"/>
  <c r="H51" i="7"/>
  <c r="E43" i="6"/>
  <c r="E39" i="6"/>
  <c r="D8" i="10" l="1"/>
  <c r="G60" i="10"/>
  <c r="G9" i="10"/>
  <c r="H112" i="10"/>
  <c r="G123" i="7"/>
  <c r="D108" i="10"/>
  <c r="D107" i="10" s="1"/>
  <c r="H59" i="9"/>
  <c r="H60" i="10"/>
  <c r="C159" i="7"/>
  <c r="H21" i="10"/>
  <c r="G21" i="10"/>
  <c r="H51" i="10"/>
  <c r="G51" i="10"/>
  <c r="H33" i="10"/>
  <c r="G33" i="10"/>
  <c r="H126" i="10"/>
  <c r="G126" i="10"/>
  <c r="H108" i="10"/>
  <c r="E107" i="10"/>
  <c r="H15" i="10"/>
  <c r="G15" i="10"/>
  <c r="H39" i="10"/>
  <c r="G39" i="10"/>
  <c r="H66" i="10"/>
  <c r="G66" i="10"/>
  <c r="H32" i="9"/>
  <c r="G32" i="9"/>
  <c r="H123" i="9"/>
  <c r="G123" i="9"/>
  <c r="G38" i="9"/>
  <c r="H38" i="9"/>
  <c r="E37" i="9"/>
  <c r="H14" i="9"/>
  <c r="G14" i="9"/>
  <c r="H64" i="9"/>
  <c r="G64" i="9"/>
  <c r="H50" i="9"/>
  <c r="G50" i="9"/>
  <c r="E105" i="9"/>
  <c r="H20" i="9"/>
  <c r="G20" i="9"/>
  <c r="H105" i="8"/>
  <c r="G105" i="8"/>
  <c r="E104" i="8"/>
  <c r="G32" i="8"/>
  <c r="H32" i="8"/>
  <c r="G38" i="8"/>
  <c r="E37" i="8"/>
  <c r="H38" i="8"/>
  <c r="H64" i="8"/>
  <c r="G64" i="8"/>
  <c r="H123" i="8"/>
  <c r="G123" i="8"/>
  <c r="H20" i="8"/>
  <c r="G20" i="8"/>
  <c r="H50" i="8"/>
  <c r="G50" i="8"/>
  <c r="H14" i="8"/>
  <c r="G14" i="8"/>
  <c r="E8" i="7"/>
  <c r="H9" i="7"/>
  <c r="G9" i="7"/>
  <c r="H105" i="7"/>
  <c r="G105" i="7"/>
  <c r="E104" i="7"/>
  <c r="H38" i="7"/>
  <c r="D37" i="7"/>
  <c r="G37" i="7" s="1"/>
  <c r="G50" i="7"/>
  <c r="G32" i="7"/>
  <c r="F157" i="6"/>
  <c r="E157" i="6"/>
  <c r="H157" i="6" s="1"/>
  <c r="D157" i="6"/>
  <c r="C157" i="6"/>
  <c r="H156" i="6"/>
  <c r="H155" i="6"/>
  <c r="F154" i="6"/>
  <c r="E154" i="6"/>
  <c r="H154" i="6" s="1"/>
  <c r="H153" i="6"/>
  <c r="H151" i="6" s="1"/>
  <c r="H152" i="6"/>
  <c r="G151" i="6"/>
  <c r="F151" i="6"/>
  <c r="E151" i="6"/>
  <c r="D151" i="6"/>
  <c r="C151" i="6"/>
  <c r="H150" i="6"/>
  <c r="H149" i="6" s="1"/>
  <c r="G149" i="6"/>
  <c r="F149" i="6"/>
  <c r="E149" i="6"/>
  <c r="E146" i="6" s="1"/>
  <c r="G146" i="6" s="1"/>
  <c r="D149" i="6"/>
  <c r="C149" i="6"/>
  <c r="C146" i="6" s="1"/>
  <c r="H148" i="6"/>
  <c r="H147" i="6"/>
  <c r="G147" i="6"/>
  <c r="F146" i="6"/>
  <c r="D146" i="6"/>
  <c r="H145" i="6"/>
  <c r="G145" i="6"/>
  <c r="F144" i="6"/>
  <c r="E144" i="6"/>
  <c r="G144" i="6" s="1"/>
  <c r="D144" i="6"/>
  <c r="H144" i="6" s="1"/>
  <c r="C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G124" i="6"/>
  <c r="F124" i="6"/>
  <c r="E124" i="6"/>
  <c r="D124" i="6"/>
  <c r="D123" i="6" s="1"/>
  <c r="C124" i="6"/>
  <c r="C123" i="6" s="1"/>
  <c r="F123" i="6"/>
  <c r="H122" i="6"/>
  <c r="G122" i="6"/>
  <c r="H121" i="6"/>
  <c r="G121" i="6"/>
  <c r="H120" i="6"/>
  <c r="G120" i="6"/>
  <c r="H119" i="6"/>
  <c r="G119" i="6"/>
  <c r="H118" i="6"/>
  <c r="G118" i="6"/>
  <c r="F117" i="6"/>
  <c r="F109" i="6" s="1"/>
  <c r="E117" i="6"/>
  <c r="G117" i="6" s="1"/>
  <c r="D117" i="6"/>
  <c r="C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D109" i="6"/>
  <c r="C109" i="6"/>
  <c r="H108" i="6"/>
  <c r="G108" i="6"/>
  <c r="H107" i="6"/>
  <c r="G107" i="6"/>
  <c r="H106" i="6"/>
  <c r="F106" i="6"/>
  <c r="E106" i="6"/>
  <c r="D106" i="6"/>
  <c r="D105" i="6" s="1"/>
  <c r="D104" i="6" s="1"/>
  <c r="C106" i="6"/>
  <c r="H103" i="6"/>
  <c r="G103" i="6"/>
  <c r="G102" i="6"/>
  <c r="F102" i="6"/>
  <c r="F97" i="6" s="1"/>
  <c r="D102" i="6"/>
  <c r="H102" i="6" s="1"/>
  <c r="C102" i="6"/>
  <c r="H101" i="6"/>
  <c r="G101" i="6"/>
  <c r="H100" i="6"/>
  <c r="G100" i="6"/>
  <c r="H99" i="6"/>
  <c r="H98" i="6"/>
  <c r="E97" i="6"/>
  <c r="D97" i="6"/>
  <c r="C97" i="6"/>
  <c r="F95" i="6"/>
  <c r="D95" i="6"/>
  <c r="H95" i="6" s="1"/>
  <c r="C95" i="6"/>
  <c r="H94" i="6"/>
  <c r="G94" i="6"/>
  <c r="H93" i="6"/>
  <c r="G93" i="6"/>
  <c r="F92" i="6"/>
  <c r="E92" i="6"/>
  <c r="D92" i="6"/>
  <c r="C92" i="6"/>
  <c r="H91" i="6"/>
  <c r="G91" i="6"/>
  <c r="H90" i="6"/>
  <c r="G90" i="6"/>
  <c r="F89" i="6"/>
  <c r="E89" i="6"/>
  <c r="G89" i="6" s="1"/>
  <c r="D89" i="6"/>
  <c r="C89" i="6"/>
  <c r="H87" i="6"/>
  <c r="F87" i="6"/>
  <c r="E87" i="6"/>
  <c r="D87" i="6"/>
  <c r="C87" i="6"/>
  <c r="F85" i="6"/>
  <c r="E85" i="6"/>
  <c r="G85" i="6" s="1"/>
  <c r="D85" i="6"/>
  <c r="H85" i="6" s="1"/>
  <c r="C85" i="6"/>
  <c r="F83" i="6"/>
  <c r="E83" i="6"/>
  <c r="D83" i="6"/>
  <c r="C83" i="6"/>
  <c r="G81" i="6"/>
  <c r="F81" i="6"/>
  <c r="E81" i="6"/>
  <c r="H81" i="6" s="1"/>
  <c r="D81" i="6"/>
  <c r="C81" i="6"/>
  <c r="F79" i="6"/>
  <c r="E79" i="6"/>
  <c r="H79" i="6" s="1"/>
  <c r="D79" i="6"/>
  <c r="C79" i="6"/>
  <c r="F77" i="6"/>
  <c r="E77" i="6"/>
  <c r="G77" i="6" s="1"/>
  <c r="D77" i="6"/>
  <c r="H77" i="6" s="1"/>
  <c r="C77" i="6"/>
  <c r="F75" i="6"/>
  <c r="E75" i="6"/>
  <c r="H75" i="6" s="1"/>
  <c r="D75" i="6"/>
  <c r="C75" i="6"/>
  <c r="G73" i="6"/>
  <c r="F73" i="6"/>
  <c r="E73" i="6"/>
  <c r="D73" i="6"/>
  <c r="H73" i="6" s="1"/>
  <c r="C73" i="6"/>
  <c r="F71" i="6"/>
  <c r="F64" i="6" s="1"/>
  <c r="E71" i="6"/>
  <c r="H71" i="6" s="1"/>
  <c r="D71" i="6"/>
  <c r="C71" i="6"/>
  <c r="G69" i="6"/>
  <c r="F69" i="6"/>
  <c r="E69" i="6"/>
  <c r="D69" i="6"/>
  <c r="H69" i="6" s="1"/>
  <c r="C69" i="6"/>
  <c r="F67" i="6"/>
  <c r="E67" i="6"/>
  <c r="D67" i="6"/>
  <c r="C67" i="6"/>
  <c r="F65" i="6"/>
  <c r="E65" i="6"/>
  <c r="D65" i="6"/>
  <c r="D64" i="6" s="1"/>
  <c r="C65" i="6"/>
  <c r="C64" i="6"/>
  <c r="H63" i="6"/>
  <c r="G63" i="6"/>
  <c r="H62" i="6"/>
  <c r="G62" i="6"/>
  <c r="F61" i="6"/>
  <c r="F59" i="6" s="1"/>
  <c r="E61" i="6"/>
  <c r="H61" i="6" s="1"/>
  <c r="D61" i="6"/>
  <c r="C61" i="6"/>
  <c r="H60" i="6"/>
  <c r="G60" i="6"/>
  <c r="D59" i="6"/>
  <c r="C59" i="6"/>
  <c r="H58" i="6"/>
  <c r="G58" i="6"/>
  <c r="H57" i="6"/>
  <c r="G57" i="6"/>
  <c r="F56" i="6"/>
  <c r="E56" i="6"/>
  <c r="D56" i="6"/>
  <c r="D55" i="6" s="1"/>
  <c r="H55" i="6" s="1"/>
  <c r="C56" i="6"/>
  <c r="F55" i="6"/>
  <c r="E55" i="6"/>
  <c r="C55" i="6"/>
  <c r="H54" i="6"/>
  <c r="H53" i="6"/>
  <c r="G53" i="6"/>
  <c r="H52" i="6"/>
  <c r="G52" i="6"/>
  <c r="F51" i="6"/>
  <c r="E51" i="6"/>
  <c r="D51" i="6"/>
  <c r="D50" i="6" s="1"/>
  <c r="C51" i="6"/>
  <c r="F50" i="6"/>
  <c r="C50" i="6"/>
  <c r="H49" i="6"/>
  <c r="G49" i="6"/>
  <c r="H48" i="6"/>
  <c r="G48" i="6"/>
  <c r="F47" i="6"/>
  <c r="E47" i="6"/>
  <c r="D47" i="6"/>
  <c r="C47" i="6"/>
  <c r="H46" i="6"/>
  <c r="G46" i="6"/>
  <c r="H45" i="6"/>
  <c r="G45" i="6"/>
  <c r="G44" i="6"/>
  <c r="G43" i="6"/>
  <c r="F43" i="6"/>
  <c r="D43" i="6"/>
  <c r="H43" i="6" s="1"/>
  <c r="H44" i="6" s="1"/>
  <c r="C43" i="6"/>
  <c r="C38" i="6" s="1"/>
  <c r="C37" i="6" s="1"/>
  <c r="H42" i="6"/>
  <c r="G42" i="6"/>
  <c r="G41" i="6" s="1"/>
  <c r="F41" i="6"/>
  <c r="E41" i="6"/>
  <c r="H41" i="6" s="1"/>
  <c r="D41" i="6"/>
  <c r="C41" i="6"/>
  <c r="H40" i="6"/>
  <c r="G40" i="6"/>
  <c r="F39" i="6"/>
  <c r="F38" i="6" s="1"/>
  <c r="F37" i="6" s="1"/>
  <c r="D39" i="6"/>
  <c r="H39" i="6" s="1"/>
  <c r="C39" i="6"/>
  <c r="D38" i="6"/>
  <c r="D37" i="6" s="1"/>
  <c r="H36" i="6"/>
  <c r="G36" i="6"/>
  <c r="H35" i="6"/>
  <c r="G35" i="6"/>
  <c r="H34" i="6"/>
  <c r="G34" i="6"/>
  <c r="G33" i="6"/>
  <c r="F33" i="6"/>
  <c r="E33" i="6"/>
  <c r="D33" i="6"/>
  <c r="H33" i="6" s="1"/>
  <c r="C33" i="6"/>
  <c r="F32" i="6"/>
  <c r="E32" i="6"/>
  <c r="D32" i="6"/>
  <c r="C32" i="6"/>
  <c r="H31" i="6"/>
  <c r="G31" i="6"/>
  <c r="H30" i="6"/>
  <c r="G30" i="6"/>
  <c r="F29" i="6"/>
  <c r="E29" i="6"/>
  <c r="H29" i="6" s="1"/>
  <c r="D29" i="6"/>
  <c r="C29" i="6"/>
  <c r="H28" i="6"/>
  <c r="G28" i="6"/>
  <c r="H27" i="6"/>
  <c r="G27" i="6"/>
  <c r="H26" i="6"/>
  <c r="G26" i="6"/>
  <c r="H25" i="6"/>
  <c r="G25" i="6"/>
  <c r="H24" i="6"/>
  <c r="H23" i="6"/>
  <c r="G23" i="6"/>
  <c r="H22" i="6"/>
  <c r="G22" i="6"/>
  <c r="F21" i="6"/>
  <c r="E21" i="6"/>
  <c r="D21" i="6"/>
  <c r="C21" i="6"/>
  <c r="C20" i="6" s="1"/>
  <c r="F20" i="6"/>
  <c r="E20" i="6"/>
  <c r="D20" i="6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C15" i="6"/>
  <c r="C14" i="6" s="1"/>
  <c r="D14" i="6"/>
  <c r="G14" i="6" s="1"/>
  <c r="H13" i="6"/>
  <c r="G13" i="6"/>
  <c r="H12" i="6"/>
  <c r="G12" i="6"/>
  <c r="H11" i="6"/>
  <c r="G11" i="6"/>
  <c r="F10" i="6"/>
  <c r="E10" i="6"/>
  <c r="D10" i="6"/>
  <c r="D9" i="6" s="1"/>
  <c r="C10" i="6"/>
  <c r="C9" i="6" s="1"/>
  <c r="F9" i="6"/>
  <c r="F157" i="5"/>
  <c r="E157" i="5"/>
  <c r="H157" i="5" s="1"/>
  <c r="D157" i="5"/>
  <c r="C157" i="5"/>
  <c r="H156" i="5"/>
  <c r="H155" i="5"/>
  <c r="H154" i="5"/>
  <c r="F154" i="5"/>
  <c r="E154" i="5"/>
  <c r="H153" i="5"/>
  <c r="H152" i="5"/>
  <c r="H151" i="5" s="1"/>
  <c r="G151" i="5"/>
  <c r="F151" i="5"/>
  <c r="E151" i="5"/>
  <c r="D151" i="5"/>
  <c r="C151" i="5"/>
  <c r="H150" i="5"/>
  <c r="H149" i="5"/>
  <c r="G149" i="5"/>
  <c r="F149" i="5"/>
  <c r="E149" i="5"/>
  <c r="E146" i="5" s="1"/>
  <c r="G146" i="5" s="1"/>
  <c r="D149" i="5"/>
  <c r="D146" i="5" s="1"/>
  <c r="C149" i="5"/>
  <c r="C146" i="5" s="1"/>
  <c r="H148" i="5"/>
  <c r="H147" i="5"/>
  <c r="G147" i="5"/>
  <c r="F146" i="5"/>
  <c r="H145" i="5"/>
  <c r="G145" i="5"/>
  <c r="F144" i="5"/>
  <c r="E144" i="5"/>
  <c r="D144" i="5"/>
  <c r="H144" i="5" s="1"/>
  <c r="C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F124" i="5"/>
  <c r="F123" i="5" s="1"/>
  <c r="E124" i="5"/>
  <c r="G124" i="5" s="1"/>
  <c r="D124" i="5"/>
  <c r="C124" i="5"/>
  <c r="C123" i="5" s="1"/>
  <c r="H122" i="5"/>
  <c r="G122" i="5"/>
  <c r="H121" i="5"/>
  <c r="G121" i="5"/>
  <c r="H120" i="5"/>
  <c r="G120" i="5"/>
  <c r="H119" i="5"/>
  <c r="G119" i="5"/>
  <c r="H118" i="5"/>
  <c r="G118" i="5"/>
  <c r="G117" i="5"/>
  <c r="F117" i="5"/>
  <c r="E117" i="5"/>
  <c r="D117" i="5"/>
  <c r="D109" i="5" s="1"/>
  <c r="G109" i="5" s="1"/>
  <c r="C117" i="5"/>
  <c r="C109" i="5" s="1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F109" i="5"/>
  <c r="E109" i="5"/>
  <c r="H108" i="5"/>
  <c r="G108" i="5"/>
  <c r="H107" i="5"/>
  <c r="G107" i="5"/>
  <c r="F106" i="5"/>
  <c r="E106" i="5"/>
  <c r="G106" i="5" s="1"/>
  <c r="D106" i="5"/>
  <c r="C106" i="5"/>
  <c r="H103" i="5"/>
  <c r="G103" i="5"/>
  <c r="F102" i="5"/>
  <c r="E102" i="5"/>
  <c r="D102" i="5"/>
  <c r="H102" i="5" s="1"/>
  <c r="C102" i="5"/>
  <c r="H101" i="5"/>
  <c r="G101" i="5"/>
  <c r="H100" i="5"/>
  <c r="G100" i="5"/>
  <c r="H99" i="5"/>
  <c r="H98" i="5"/>
  <c r="F97" i="5"/>
  <c r="C97" i="5"/>
  <c r="G95" i="5"/>
  <c r="F95" i="5"/>
  <c r="E95" i="5"/>
  <c r="D95" i="5"/>
  <c r="C95" i="5"/>
  <c r="H94" i="5"/>
  <c r="G94" i="5"/>
  <c r="H93" i="5"/>
  <c r="G93" i="5"/>
  <c r="F92" i="5"/>
  <c r="E92" i="5"/>
  <c r="D92" i="5"/>
  <c r="H92" i="5" s="1"/>
  <c r="C92" i="5"/>
  <c r="H91" i="5"/>
  <c r="G91" i="5"/>
  <c r="H90" i="5"/>
  <c r="G90" i="5"/>
  <c r="F89" i="5"/>
  <c r="E89" i="5"/>
  <c r="D89" i="5"/>
  <c r="C89" i="5"/>
  <c r="F87" i="5"/>
  <c r="E87" i="5"/>
  <c r="D87" i="5"/>
  <c r="H87" i="5" s="1"/>
  <c r="C87" i="5"/>
  <c r="F85" i="5"/>
  <c r="E85" i="5"/>
  <c r="H85" i="5" s="1"/>
  <c r="D85" i="5"/>
  <c r="C85" i="5"/>
  <c r="F83" i="5"/>
  <c r="E83" i="5"/>
  <c r="G83" i="5" s="1"/>
  <c r="D83" i="5"/>
  <c r="C83" i="5"/>
  <c r="G81" i="5"/>
  <c r="F81" i="5"/>
  <c r="E81" i="5"/>
  <c r="H81" i="5" s="1"/>
  <c r="D81" i="5"/>
  <c r="C81" i="5"/>
  <c r="F79" i="5"/>
  <c r="E79" i="5"/>
  <c r="G79" i="5" s="1"/>
  <c r="D79" i="5"/>
  <c r="C79" i="5"/>
  <c r="G77" i="5"/>
  <c r="F77" i="5"/>
  <c r="E77" i="5"/>
  <c r="D77" i="5"/>
  <c r="C77" i="5"/>
  <c r="F75" i="5"/>
  <c r="E75" i="5"/>
  <c r="D75" i="5"/>
  <c r="H75" i="5" s="1"/>
  <c r="C75" i="5"/>
  <c r="F73" i="5"/>
  <c r="E73" i="5"/>
  <c r="D73" i="5"/>
  <c r="C73" i="5"/>
  <c r="F71" i="5"/>
  <c r="E71" i="5"/>
  <c r="D71" i="5"/>
  <c r="H71" i="5" s="1"/>
  <c r="C71" i="5"/>
  <c r="F69" i="5"/>
  <c r="E69" i="5"/>
  <c r="H69" i="5" s="1"/>
  <c r="D69" i="5"/>
  <c r="C69" i="5"/>
  <c r="F67" i="5"/>
  <c r="E67" i="5"/>
  <c r="G67" i="5" s="1"/>
  <c r="D67" i="5"/>
  <c r="C67" i="5"/>
  <c r="G65" i="5"/>
  <c r="F65" i="5"/>
  <c r="F64" i="5" s="1"/>
  <c r="E65" i="5"/>
  <c r="H65" i="5" s="1"/>
  <c r="D65" i="5"/>
  <c r="C65" i="5"/>
  <c r="E64" i="5"/>
  <c r="H63" i="5"/>
  <c r="G63" i="5"/>
  <c r="H62" i="5"/>
  <c r="G62" i="5"/>
  <c r="F61" i="5"/>
  <c r="F59" i="5" s="1"/>
  <c r="E61" i="5"/>
  <c r="H61" i="5" s="1"/>
  <c r="D61" i="5"/>
  <c r="C61" i="5"/>
  <c r="H60" i="5"/>
  <c r="G60" i="5"/>
  <c r="D59" i="5"/>
  <c r="C59" i="5"/>
  <c r="H58" i="5"/>
  <c r="G58" i="5"/>
  <c r="H57" i="5"/>
  <c r="G57" i="5"/>
  <c r="F56" i="5"/>
  <c r="F55" i="5" s="1"/>
  <c r="E56" i="5"/>
  <c r="E55" i="5" s="1"/>
  <c r="G55" i="5" s="1"/>
  <c r="D56" i="5"/>
  <c r="D55" i="5" s="1"/>
  <c r="C56" i="5"/>
  <c r="C55" i="5" s="1"/>
  <c r="H54" i="5"/>
  <c r="H53" i="5"/>
  <c r="G53" i="5"/>
  <c r="H52" i="5"/>
  <c r="G52" i="5"/>
  <c r="F51" i="5"/>
  <c r="E51" i="5"/>
  <c r="G51" i="5" s="1"/>
  <c r="D51" i="5"/>
  <c r="H51" i="5" s="1"/>
  <c r="C51" i="5"/>
  <c r="C50" i="5" s="1"/>
  <c r="F50" i="5"/>
  <c r="E50" i="5"/>
  <c r="H49" i="5"/>
  <c r="G49" i="5"/>
  <c r="H48" i="5"/>
  <c r="G48" i="5"/>
  <c r="G47" i="5"/>
  <c r="F47" i="5"/>
  <c r="E47" i="5"/>
  <c r="D47" i="5"/>
  <c r="H47" i="5" s="1"/>
  <c r="C47" i="5"/>
  <c r="H46" i="5"/>
  <c r="G46" i="5"/>
  <c r="H45" i="5"/>
  <c r="G45" i="5"/>
  <c r="G44" i="5"/>
  <c r="G43" i="5" s="1"/>
  <c r="F43" i="5"/>
  <c r="F38" i="5" s="1"/>
  <c r="F37" i="5" s="1"/>
  <c r="E43" i="5"/>
  <c r="D43" i="5"/>
  <c r="C43" i="5"/>
  <c r="H42" i="5"/>
  <c r="G42" i="5"/>
  <c r="G41" i="5" s="1"/>
  <c r="F41" i="5"/>
  <c r="E41" i="5"/>
  <c r="E38" i="5" s="1"/>
  <c r="D41" i="5"/>
  <c r="H41" i="5" s="1"/>
  <c r="C41" i="5"/>
  <c r="H40" i="5"/>
  <c r="G40" i="5"/>
  <c r="G39" i="5"/>
  <c r="F39" i="5"/>
  <c r="E39" i="5"/>
  <c r="D39" i="5"/>
  <c r="H39" i="5" s="1"/>
  <c r="C39" i="5"/>
  <c r="C38" i="5" s="1"/>
  <c r="C37" i="5" s="1"/>
  <c r="H36" i="5"/>
  <c r="G36" i="5"/>
  <c r="H35" i="5"/>
  <c r="G35" i="5"/>
  <c r="H34" i="5"/>
  <c r="G34" i="5"/>
  <c r="F33" i="5"/>
  <c r="E33" i="5"/>
  <c r="G33" i="5" s="1"/>
  <c r="D33" i="5"/>
  <c r="H33" i="5" s="1"/>
  <c r="C33" i="5"/>
  <c r="C32" i="5" s="1"/>
  <c r="F32" i="5"/>
  <c r="E32" i="5"/>
  <c r="H31" i="5"/>
  <c r="G31" i="5"/>
  <c r="H30" i="5"/>
  <c r="G30" i="5"/>
  <c r="G29" i="5"/>
  <c r="F29" i="5"/>
  <c r="E29" i="5"/>
  <c r="D29" i="5"/>
  <c r="H29" i="5" s="1"/>
  <c r="C29" i="5"/>
  <c r="H28" i="5"/>
  <c r="G28" i="5"/>
  <c r="H27" i="5"/>
  <c r="G27" i="5"/>
  <c r="H26" i="5"/>
  <c r="G26" i="5"/>
  <c r="H25" i="5"/>
  <c r="G25" i="5"/>
  <c r="H24" i="5"/>
  <c r="H23" i="5"/>
  <c r="G23" i="5"/>
  <c r="H22" i="5"/>
  <c r="G22" i="5"/>
  <c r="F21" i="5"/>
  <c r="F20" i="5" s="1"/>
  <c r="E21" i="5"/>
  <c r="H21" i="5" s="1"/>
  <c r="D21" i="5"/>
  <c r="C21" i="5"/>
  <c r="C20" i="5" s="1"/>
  <c r="D20" i="5"/>
  <c r="H19" i="5"/>
  <c r="G19" i="5"/>
  <c r="H18" i="5"/>
  <c r="G18" i="5"/>
  <c r="H17" i="5"/>
  <c r="G17" i="5"/>
  <c r="H16" i="5"/>
  <c r="G16" i="5"/>
  <c r="F15" i="5"/>
  <c r="F14" i="5" s="1"/>
  <c r="E15" i="5"/>
  <c r="D15" i="5"/>
  <c r="D14" i="5" s="1"/>
  <c r="C15" i="5"/>
  <c r="C14" i="5" s="1"/>
  <c r="H13" i="5"/>
  <c r="G13" i="5"/>
  <c r="H12" i="5"/>
  <c r="G12" i="5"/>
  <c r="H11" i="5"/>
  <c r="G11" i="5"/>
  <c r="F10" i="5"/>
  <c r="E10" i="5"/>
  <c r="D10" i="5"/>
  <c r="D9" i="5" s="1"/>
  <c r="C10" i="5"/>
  <c r="F9" i="5"/>
  <c r="C9" i="5"/>
  <c r="D162" i="10" l="1"/>
  <c r="H55" i="5"/>
  <c r="C8" i="6"/>
  <c r="C105" i="6"/>
  <c r="C104" i="6" s="1"/>
  <c r="H146" i="5"/>
  <c r="D8" i="6"/>
  <c r="D159" i="6" s="1"/>
  <c r="F105" i="5"/>
  <c r="F104" i="5" s="1"/>
  <c r="H15" i="5"/>
  <c r="C64" i="5"/>
  <c r="H73" i="5"/>
  <c r="G87" i="5"/>
  <c r="E38" i="6"/>
  <c r="E37" i="6"/>
  <c r="G51" i="6"/>
  <c r="H65" i="6"/>
  <c r="H83" i="6"/>
  <c r="H92" i="6"/>
  <c r="E14" i="5"/>
  <c r="G14" i="5" s="1"/>
  <c r="G21" i="5"/>
  <c r="G61" i="5"/>
  <c r="G69" i="5"/>
  <c r="G75" i="5"/>
  <c r="H77" i="5"/>
  <c r="H79" i="5"/>
  <c r="G85" i="5"/>
  <c r="G92" i="5"/>
  <c r="H95" i="5"/>
  <c r="D97" i="5"/>
  <c r="H117" i="5"/>
  <c r="D123" i="5"/>
  <c r="D105" i="5" s="1"/>
  <c r="D104" i="5" s="1"/>
  <c r="G10" i="6"/>
  <c r="G29" i="6"/>
  <c r="G32" i="6"/>
  <c r="G39" i="6"/>
  <c r="E59" i="6"/>
  <c r="H59" i="6" s="1"/>
  <c r="G61" i="6"/>
  <c r="G71" i="6"/>
  <c r="G75" i="6"/>
  <c r="H89" i="6"/>
  <c r="G95" i="6"/>
  <c r="H97" i="6"/>
  <c r="G106" i="6"/>
  <c r="H117" i="6"/>
  <c r="H124" i="6"/>
  <c r="G10" i="5"/>
  <c r="E20" i="5"/>
  <c r="G20" i="5" s="1"/>
  <c r="E59" i="5"/>
  <c r="G71" i="5"/>
  <c r="H89" i="5"/>
  <c r="G102" i="5"/>
  <c r="G144" i="5"/>
  <c r="E50" i="6"/>
  <c r="G50" i="6" s="1"/>
  <c r="G67" i="6"/>
  <c r="G15" i="5"/>
  <c r="H43" i="5"/>
  <c r="H44" i="5" s="1"/>
  <c r="D64" i="5"/>
  <c r="H64" i="5" s="1"/>
  <c r="H67" i="5"/>
  <c r="G73" i="5"/>
  <c r="H83" i="5"/>
  <c r="G89" i="5"/>
  <c r="E97" i="5"/>
  <c r="G97" i="5" s="1"/>
  <c r="H109" i="5"/>
  <c r="C105" i="5"/>
  <c r="C104" i="5" s="1"/>
  <c r="F8" i="6"/>
  <c r="H21" i="6"/>
  <c r="H67" i="6"/>
  <c r="G87" i="6"/>
  <c r="F105" i="6"/>
  <c r="F104" i="6" s="1"/>
  <c r="G108" i="10"/>
  <c r="G38" i="10"/>
  <c r="H38" i="10"/>
  <c r="E8" i="10"/>
  <c r="H107" i="10"/>
  <c r="G107" i="10"/>
  <c r="G37" i="9"/>
  <c r="H37" i="9"/>
  <c r="E8" i="9"/>
  <c r="H105" i="9"/>
  <c r="G105" i="9"/>
  <c r="E104" i="9"/>
  <c r="G37" i="8"/>
  <c r="H37" i="8"/>
  <c r="E8" i="8"/>
  <c r="G104" i="8"/>
  <c r="H104" i="8"/>
  <c r="H37" i="7"/>
  <c r="D8" i="7"/>
  <c r="D159" i="7" s="1"/>
  <c r="G104" i="7"/>
  <c r="H104" i="7"/>
  <c r="G8" i="7"/>
  <c r="E159" i="7"/>
  <c r="H146" i="6"/>
  <c r="E123" i="6"/>
  <c r="E109" i="6"/>
  <c r="G97" i="6"/>
  <c r="G83" i="6"/>
  <c r="G92" i="6"/>
  <c r="E64" i="6"/>
  <c r="G64" i="6" s="1"/>
  <c r="G79" i="6"/>
  <c r="G65" i="6"/>
  <c r="G59" i="6"/>
  <c r="H51" i="6"/>
  <c r="G47" i="6"/>
  <c r="H47" i="6"/>
  <c r="G38" i="6"/>
  <c r="G21" i="6"/>
  <c r="H20" i="6"/>
  <c r="G15" i="6"/>
  <c r="H15" i="6"/>
  <c r="H10" i="6"/>
  <c r="E9" i="6"/>
  <c r="H14" i="6"/>
  <c r="G20" i="6"/>
  <c r="H32" i="6"/>
  <c r="H38" i="6"/>
  <c r="H50" i="6"/>
  <c r="G55" i="6"/>
  <c r="C8" i="5"/>
  <c r="C159" i="5" s="1"/>
  <c r="G32" i="5"/>
  <c r="F8" i="5"/>
  <c r="F159" i="5" s="1"/>
  <c r="H10" i="5"/>
  <c r="H106" i="5"/>
  <c r="E9" i="5"/>
  <c r="D32" i="5"/>
  <c r="H32" i="5"/>
  <c r="D38" i="5"/>
  <c r="D37" i="5" s="1"/>
  <c r="H38" i="5"/>
  <c r="D50" i="5"/>
  <c r="G50" i="5" s="1"/>
  <c r="H50" i="5"/>
  <c r="E123" i="5"/>
  <c r="H124" i="5"/>
  <c r="E37" i="5"/>
  <c r="E89" i="4"/>
  <c r="E67" i="4"/>
  <c r="E43" i="4"/>
  <c r="E41" i="4"/>
  <c r="E39" i="4"/>
  <c r="G26" i="4"/>
  <c r="H26" i="4"/>
  <c r="F159" i="6" l="1"/>
  <c r="G64" i="5"/>
  <c r="H20" i="5"/>
  <c r="C159" i="6"/>
  <c r="H59" i="5"/>
  <c r="G59" i="5"/>
  <c r="E38" i="4"/>
  <c r="D8" i="5"/>
  <c r="D159" i="5" s="1"/>
  <c r="G38" i="5"/>
  <c r="H8" i="7"/>
  <c r="H97" i="5"/>
  <c r="H14" i="5"/>
  <c r="H8" i="10"/>
  <c r="G8" i="10"/>
  <c r="E162" i="10"/>
  <c r="H8" i="9"/>
  <c r="G8" i="9"/>
  <c r="E159" i="9"/>
  <c r="G104" i="9"/>
  <c r="H104" i="9"/>
  <c r="H8" i="8"/>
  <c r="G8" i="8"/>
  <c r="E159" i="8"/>
  <c r="H159" i="7"/>
  <c r="G159" i="7"/>
  <c r="G123" i="6"/>
  <c r="H123" i="6"/>
  <c r="E105" i="6"/>
  <c r="E104" i="6" s="1"/>
  <c r="G109" i="6"/>
  <c r="H109" i="6"/>
  <c r="H64" i="6"/>
  <c r="H9" i="6"/>
  <c r="G9" i="6"/>
  <c r="H37" i="6"/>
  <c r="G37" i="6"/>
  <c r="E8" i="6"/>
  <c r="H123" i="5"/>
  <c r="G123" i="5"/>
  <c r="H9" i="5"/>
  <c r="G9" i="5"/>
  <c r="E8" i="5"/>
  <c r="E105" i="5"/>
  <c r="H37" i="5"/>
  <c r="G37" i="5"/>
  <c r="H129" i="4"/>
  <c r="G129" i="4"/>
  <c r="F157" i="4"/>
  <c r="E157" i="4"/>
  <c r="D157" i="4"/>
  <c r="C157" i="4"/>
  <c r="H156" i="4"/>
  <c r="H155" i="4"/>
  <c r="F154" i="4"/>
  <c r="E154" i="4"/>
  <c r="H154" i="4" s="1"/>
  <c r="H153" i="4"/>
  <c r="H152" i="4"/>
  <c r="G151" i="4"/>
  <c r="F151" i="4"/>
  <c r="E151" i="4"/>
  <c r="D151" i="4"/>
  <c r="C151" i="4"/>
  <c r="H150" i="4"/>
  <c r="H149" i="4" s="1"/>
  <c r="G149" i="4"/>
  <c r="F149" i="4"/>
  <c r="E149" i="4"/>
  <c r="E146" i="4" s="1"/>
  <c r="D149" i="4"/>
  <c r="D146" i="4" s="1"/>
  <c r="C149" i="4"/>
  <c r="C146" i="4" s="1"/>
  <c r="H148" i="4"/>
  <c r="H147" i="4"/>
  <c r="G147" i="4"/>
  <c r="F146" i="4"/>
  <c r="H145" i="4"/>
  <c r="G145" i="4"/>
  <c r="F144" i="4"/>
  <c r="E144" i="4"/>
  <c r="D144" i="4"/>
  <c r="C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8" i="4"/>
  <c r="G128" i="4"/>
  <c r="H127" i="4"/>
  <c r="G127" i="4"/>
  <c r="H126" i="4"/>
  <c r="G126" i="4"/>
  <c r="H125" i="4"/>
  <c r="G125" i="4"/>
  <c r="F124" i="4"/>
  <c r="F123" i="4" s="1"/>
  <c r="E124" i="4"/>
  <c r="E123" i="4" s="1"/>
  <c r="D124" i="4"/>
  <c r="D123" i="4" s="1"/>
  <c r="C124" i="4"/>
  <c r="C123" i="4" s="1"/>
  <c r="H122" i="4"/>
  <c r="G122" i="4"/>
  <c r="H121" i="4"/>
  <c r="G121" i="4"/>
  <c r="H120" i="4"/>
  <c r="G120" i="4"/>
  <c r="H119" i="4"/>
  <c r="G119" i="4"/>
  <c r="H118" i="4"/>
  <c r="G118" i="4"/>
  <c r="F117" i="4"/>
  <c r="F109" i="4" s="1"/>
  <c r="E117" i="4"/>
  <c r="E109" i="4" s="1"/>
  <c r="D117" i="4"/>
  <c r="C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C109" i="4"/>
  <c r="H108" i="4"/>
  <c r="G108" i="4"/>
  <c r="H107" i="4"/>
  <c r="G107" i="4"/>
  <c r="F106" i="4"/>
  <c r="E106" i="4"/>
  <c r="D106" i="4"/>
  <c r="C106" i="4"/>
  <c r="H103" i="4"/>
  <c r="G103" i="4"/>
  <c r="F102" i="4"/>
  <c r="F97" i="4" s="1"/>
  <c r="E102" i="4"/>
  <c r="D102" i="4"/>
  <c r="C102" i="4"/>
  <c r="H101" i="4"/>
  <c r="G101" i="4"/>
  <c r="H100" i="4"/>
  <c r="G100" i="4"/>
  <c r="H99" i="4"/>
  <c r="H98" i="4"/>
  <c r="E97" i="4"/>
  <c r="C97" i="4"/>
  <c r="F95" i="4"/>
  <c r="E95" i="4"/>
  <c r="D95" i="4"/>
  <c r="C95" i="4"/>
  <c r="H94" i="4"/>
  <c r="G94" i="4"/>
  <c r="H93" i="4"/>
  <c r="G93" i="4"/>
  <c r="F92" i="4"/>
  <c r="E92" i="4"/>
  <c r="D92" i="4"/>
  <c r="G92" i="4" s="1"/>
  <c r="C92" i="4"/>
  <c r="H91" i="4"/>
  <c r="G91" i="4"/>
  <c r="H90" i="4"/>
  <c r="G90" i="4"/>
  <c r="F89" i="4"/>
  <c r="D89" i="4"/>
  <c r="H89" i="4" s="1"/>
  <c r="C89" i="4"/>
  <c r="F87" i="4"/>
  <c r="E87" i="4"/>
  <c r="G87" i="4" s="1"/>
  <c r="D87" i="4"/>
  <c r="C87" i="4"/>
  <c r="F85" i="4"/>
  <c r="E85" i="4"/>
  <c r="D85" i="4"/>
  <c r="C85" i="4"/>
  <c r="F83" i="4"/>
  <c r="E83" i="4"/>
  <c r="D83" i="4"/>
  <c r="C83" i="4"/>
  <c r="F81" i="4"/>
  <c r="E81" i="4"/>
  <c r="D81" i="4"/>
  <c r="C81" i="4"/>
  <c r="F79" i="4"/>
  <c r="E79" i="4"/>
  <c r="D79" i="4"/>
  <c r="C79" i="4"/>
  <c r="F77" i="4"/>
  <c r="E77" i="4"/>
  <c r="D77" i="4"/>
  <c r="C77" i="4"/>
  <c r="F75" i="4"/>
  <c r="E75" i="4"/>
  <c r="D75" i="4"/>
  <c r="C75" i="4"/>
  <c r="F73" i="4"/>
  <c r="E73" i="4"/>
  <c r="D73" i="4"/>
  <c r="C73" i="4"/>
  <c r="F71" i="4"/>
  <c r="E71" i="4"/>
  <c r="H71" i="4" s="1"/>
  <c r="D71" i="4"/>
  <c r="C71" i="4"/>
  <c r="F69" i="4"/>
  <c r="E69" i="4"/>
  <c r="G69" i="4" s="1"/>
  <c r="D69" i="4"/>
  <c r="C69" i="4"/>
  <c r="F67" i="4"/>
  <c r="G67" i="4"/>
  <c r="D67" i="4"/>
  <c r="C67" i="4"/>
  <c r="F65" i="4"/>
  <c r="E65" i="4"/>
  <c r="D65" i="4"/>
  <c r="C65" i="4"/>
  <c r="H63" i="4"/>
  <c r="G63" i="4"/>
  <c r="H62" i="4"/>
  <c r="G62" i="4"/>
  <c r="F61" i="4"/>
  <c r="F59" i="4" s="1"/>
  <c r="E61" i="4"/>
  <c r="G61" i="4" s="1"/>
  <c r="D61" i="4"/>
  <c r="C61" i="4"/>
  <c r="H60" i="4"/>
  <c r="G60" i="4"/>
  <c r="D59" i="4"/>
  <c r="C59" i="4"/>
  <c r="H58" i="4"/>
  <c r="G58" i="4"/>
  <c r="H57" i="4"/>
  <c r="G57" i="4"/>
  <c r="F56" i="4"/>
  <c r="F55" i="4" s="1"/>
  <c r="E56" i="4"/>
  <c r="E55" i="4" s="1"/>
  <c r="D56" i="4"/>
  <c r="D55" i="4" s="1"/>
  <c r="C56" i="4"/>
  <c r="C55" i="4" s="1"/>
  <c r="H54" i="4"/>
  <c r="H53" i="4"/>
  <c r="G53" i="4"/>
  <c r="H52" i="4"/>
  <c r="G52" i="4"/>
  <c r="F51" i="4"/>
  <c r="F50" i="4" s="1"/>
  <c r="E51" i="4"/>
  <c r="D51" i="4"/>
  <c r="D50" i="4" s="1"/>
  <c r="C51" i="4"/>
  <c r="C50" i="4" s="1"/>
  <c r="H49" i="4"/>
  <c r="G49" i="4"/>
  <c r="H48" i="4"/>
  <c r="G48" i="4"/>
  <c r="F47" i="4"/>
  <c r="E47" i="4"/>
  <c r="D47" i="4"/>
  <c r="C47" i="4"/>
  <c r="H46" i="4"/>
  <c r="G46" i="4"/>
  <c r="H45" i="4"/>
  <c r="G45" i="4"/>
  <c r="G44" i="4"/>
  <c r="G43" i="4" s="1"/>
  <c r="F43" i="4"/>
  <c r="D43" i="4"/>
  <c r="H43" i="4" s="1"/>
  <c r="H44" i="4" s="1"/>
  <c r="C43" i="4"/>
  <c r="H42" i="4"/>
  <c r="G42" i="4"/>
  <c r="G41" i="4" s="1"/>
  <c r="F41" i="4"/>
  <c r="D41" i="4"/>
  <c r="H41" i="4" s="1"/>
  <c r="C41" i="4"/>
  <c r="H40" i="4"/>
  <c r="G40" i="4"/>
  <c r="F39" i="4"/>
  <c r="D39" i="4"/>
  <c r="G39" i="4" s="1"/>
  <c r="C39" i="4"/>
  <c r="H36" i="4"/>
  <c r="G36" i="4"/>
  <c r="H35" i="4"/>
  <c r="G35" i="4"/>
  <c r="H34" i="4"/>
  <c r="G34" i="4"/>
  <c r="F33" i="4"/>
  <c r="F32" i="4" s="1"/>
  <c r="E33" i="4"/>
  <c r="D33" i="4"/>
  <c r="D32" i="4" s="1"/>
  <c r="C33" i="4"/>
  <c r="C32" i="4" s="1"/>
  <c r="H31" i="4"/>
  <c r="G31" i="4"/>
  <c r="H30" i="4"/>
  <c r="G30" i="4"/>
  <c r="F29" i="4"/>
  <c r="E29" i="4"/>
  <c r="D29" i="4"/>
  <c r="C29" i="4"/>
  <c r="H28" i="4"/>
  <c r="G28" i="4"/>
  <c r="H27" i="4"/>
  <c r="G27" i="4"/>
  <c r="H25" i="4"/>
  <c r="G25" i="4"/>
  <c r="H24" i="4"/>
  <c r="H23" i="4"/>
  <c r="G23" i="4"/>
  <c r="H22" i="4"/>
  <c r="G22" i="4"/>
  <c r="F21" i="4"/>
  <c r="F20" i="4" s="1"/>
  <c r="E21" i="4"/>
  <c r="G21" i="4" s="1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D15" i="4"/>
  <c r="D14" i="4" s="1"/>
  <c r="C15" i="4"/>
  <c r="C14" i="4" s="1"/>
  <c r="H13" i="4"/>
  <c r="G13" i="4"/>
  <c r="H12" i="4"/>
  <c r="G12" i="4"/>
  <c r="H11" i="4"/>
  <c r="G11" i="4"/>
  <c r="F10" i="4"/>
  <c r="F9" i="4" s="1"/>
  <c r="E10" i="4"/>
  <c r="D10" i="4"/>
  <c r="D9" i="4" s="1"/>
  <c r="C10" i="4"/>
  <c r="C9" i="4" s="1"/>
  <c r="C38" i="4" l="1"/>
  <c r="G102" i="4"/>
  <c r="H151" i="4"/>
  <c r="H73" i="4"/>
  <c r="G75" i="4"/>
  <c r="H81" i="4"/>
  <c r="H157" i="4"/>
  <c r="H162" i="10"/>
  <c r="G162" i="10"/>
  <c r="H159" i="9"/>
  <c r="G159" i="9"/>
  <c r="H159" i="8"/>
  <c r="G159" i="8"/>
  <c r="H105" i="6"/>
  <c r="G105" i="6"/>
  <c r="H8" i="6"/>
  <c r="E159" i="6"/>
  <c r="G8" i="6"/>
  <c r="H104" i="6"/>
  <c r="G104" i="6"/>
  <c r="H105" i="5"/>
  <c r="G105" i="5"/>
  <c r="E104" i="5"/>
  <c r="E159" i="5" s="1"/>
  <c r="H8" i="5"/>
  <c r="G8" i="5"/>
  <c r="H144" i="4"/>
  <c r="G51" i="4"/>
  <c r="C64" i="4"/>
  <c r="G71" i="4"/>
  <c r="F64" i="4"/>
  <c r="G95" i="4"/>
  <c r="D64" i="4"/>
  <c r="G106" i="4"/>
  <c r="H117" i="4"/>
  <c r="G77" i="4"/>
  <c r="H79" i="4"/>
  <c r="G83" i="4"/>
  <c r="G85" i="4"/>
  <c r="H87" i="4"/>
  <c r="G33" i="4"/>
  <c r="H15" i="4"/>
  <c r="D38" i="4"/>
  <c r="D37" i="4" s="1"/>
  <c r="G47" i="4"/>
  <c r="G10" i="4"/>
  <c r="H21" i="4"/>
  <c r="G29" i="4"/>
  <c r="E59" i="4"/>
  <c r="G59" i="4" s="1"/>
  <c r="H61" i="4"/>
  <c r="G73" i="4"/>
  <c r="H75" i="4"/>
  <c r="H77" i="4"/>
  <c r="G89" i="4"/>
  <c r="H92" i="4"/>
  <c r="H95" i="4"/>
  <c r="D97" i="4"/>
  <c r="H97" i="4" s="1"/>
  <c r="H102" i="4"/>
  <c r="H106" i="4"/>
  <c r="D109" i="4"/>
  <c r="G109" i="4"/>
  <c r="C37" i="4"/>
  <c r="G65" i="4"/>
  <c r="H67" i="4"/>
  <c r="H69" i="4"/>
  <c r="G81" i="4"/>
  <c r="H83" i="4"/>
  <c r="H85" i="4"/>
  <c r="G117" i="4"/>
  <c r="H124" i="4"/>
  <c r="G144" i="4"/>
  <c r="G79" i="4"/>
  <c r="G123" i="4"/>
  <c r="E37" i="4"/>
  <c r="E20" i="4"/>
  <c r="G20" i="4" s="1"/>
  <c r="E14" i="4"/>
  <c r="G14" i="4" s="1"/>
  <c r="G15" i="4"/>
  <c r="F38" i="4"/>
  <c r="F37" i="4" s="1"/>
  <c r="F8" i="4" s="1"/>
  <c r="C105" i="4"/>
  <c r="C104" i="4" s="1"/>
  <c r="C8" i="4"/>
  <c r="F105" i="4"/>
  <c r="F104" i="4" s="1"/>
  <c r="H55" i="4"/>
  <c r="G55" i="4"/>
  <c r="E105" i="4"/>
  <c r="H146" i="4"/>
  <c r="G146" i="4"/>
  <c r="H65" i="4"/>
  <c r="E9" i="4"/>
  <c r="H29" i="4"/>
  <c r="H33" i="4"/>
  <c r="H39" i="4"/>
  <c r="H47" i="4"/>
  <c r="H51" i="4"/>
  <c r="E64" i="4"/>
  <c r="H10" i="4"/>
  <c r="G124" i="4"/>
  <c r="E32" i="4"/>
  <c r="E50" i="4"/>
  <c r="F157" i="3"/>
  <c r="E157" i="3"/>
  <c r="D157" i="3"/>
  <c r="C157" i="3"/>
  <c r="H156" i="3"/>
  <c r="H155" i="3"/>
  <c r="F154" i="3"/>
  <c r="E154" i="3"/>
  <c r="H154" i="3" s="1"/>
  <c r="H153" i="3"/>
  <c r="H151" i="3" s="1"/>
  <c r="H152" i="3"/>
  <c r="G151" i="3"/>
  <c r="F151" i="3"/>
  <c r="E151" i="3"/>
  <c r="D151" i="3"/>
  <c r="C151" i="3"/>
  <c r="H150" i="3"/>
  <c r="H149" i="3" s="1"/>
  <c r="G149" i="3"/>
  <c r="F149" i="3"/>
  <c r="E149" i="3"/>
  <c r="E146" i="3" s="1"/>
  <c r="D149" i="3"/>
  <c r="D146" i="3" s="1"/>
  <c r="C149" i="3"/>
  <c r="H148" i="3"/>
  <c r="H147" i="3"/>
  <c r="G147" i="3"/>
  <c r="F146" i="3"/>
  <c r="C146" i="3"/>
  <c r="H145" i="3"/>
  <c r="G145" i="3"/>
  <c r="F144" i="3"/>
  <c r="E144" i="3"/>
  <c r="D144" i="3"/>
  <c r="C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8" i="3"/>
  <c r="G128" i="3"/>
  <c r="H127" i="3"/>
  <c r="G127" i="3"/>
  <c r="H126" i="3"/>
  <c r="G126" i="3"/>
  <c r="H125" i="3"/>
  <c r="G125" i="3"/>
  <c r="F124" i="3"/>
  <c r="F123" i="3" s="1"/>
  <c r="E124" i="3"/>
  <c r="D124" i="3"/>
  <c r="D123" i="3" s="1"/>
  <c r="C124" i="3"/>
  <c r="C123" i="3"/>
  <c r="H122" i="3"/>
  <c r="G122" i="3"/>
  <c r="H121" i="3"/>
  <c r="G121" i="3"/>
  <c r="H120" i="3"/>
  <c r="G120" i="3"/>
  <c r="H119" i="3"/>
  <c r="G119" i="3"/>
  <c r="H118" i="3"/>
  <c r="G118" i="3"/>
  <c r="F117" i="3"/>
  <c r="F109" i="3" s="1"/>
  <c r="E117" i="3"/>
  <c r="D117" i="3"/>
  <c r="C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D109" i="3"/>
  <c r="C109" i="3"/>
  <c r="H108" i="3"/>
  <c r="G108" i="3"/>
  <c r="H107" i="3"/>
  <c r="G107" i="3"/>
  <c r="F106" i="3"/>
  <c r="E106" i="3"/>
  <c r="D106" i="3"/>
  <c r="C106" i="3"/>
  <c r="C105" i="3"/>
  <c r="C104" i="3" s="1"/>
  <c r="H103" i="3"/>
  <c r="G103" i="3"/>
  <c r="F102" i="3"/>
  <c r="F97" i="3" s="1"/>
  <c r="E102" i="3"/>
  <c r="H102" i="3" s="1"/>
  <c r="D102" i="3"/>
  <c r="C102" i="3"/>
  <c r="C97" i="3" s="1"/>
  <c r="H101" i="3"/>
  <c r="G101" i="3"/>
  <c r="H100" i="3"/>
  <c r="G100" i="3"/>
  <c r="H99" i="3"/>
  <c r="H98" i="3"/>
  <c r="D97" i="3"/>
  <c r="G95" i="3"/>
  <c r="F95" i="3"/>
  <c r="E95" i="3"/>
  <c r="H95" i="3" s="1"/>
  <c r="D95" i="3"/>
  <c r="C95" i="3"/>
  <c r="H94" i="3"/>
  <c r="G94" i="3"/>
  <c r="H93" i="3"/>
  <c r="G93" i="3"/>
  <c r="F92" i="3"/>
  <c r="E92" i="3"/>
  <c r="H92" i="3" s="1"/>
  <c r="D92" i="3"/>
  <c r="C92" i="3"/>
  <c r="H91" i="3"/>
  <c r="G91" i="3"/>
  <c r="H90" i="3"/>
  <c r="G90" i="3"/>
  <c r="F89" i="3"/>
  <c r="E89" i="3"/>
  <c r="H89" i="3" s="1"/>
  <c r="D89" i="3"/>
  <c r="C89" i="3"/>
  <c r="F87" i="3"/>
  <c r="E87" i="3"/>
  <c r="H87" i="3" s="1"/>
  <c r="D87" i="3"/>
  <c r="C87" i="3"/>
  <c r="F85" i="3"/>
  <c r="E85" i="3"/>
  <c r="G85" i="3" s="1"/>
  <c r="D85" i="3"/>
  <c r="C85" i="3"/>
  <c r="F83" i="3"/>
  <c r="E83" i="3"/>
  <c r="D83" i="3"/>
  <c r="C83" i="3"/>
  <c r="F81" i="3"/>
  <c r="E81" i="3"/>
  <c r="H81" i="3" s="1"/>
  <c r="D81" i="3"/>
  <c r="C81" i="3"/>
  <c r="F79" i="3"/>
  <c r="E79" i="3"/>
  <c r="H79" i="3" s="1"/>
  <c r="D79" i="3"/>
  <c r="C79" i="3"/>
  <c r="F77" i="3"/>
  <c r="E77" i="3"/>
  <c r="D77" i="3"/>
  <c r="G77" i="3" s="1"/>
  <c r="C77" i="3"/>
  <c r="F75" i="3"/>
  <c r="E75" i="3"/>
  <c r="D75" i="3"/>
  <c r="D64" i="3" s="1"/>
  <c r="C75" i="3"/>
  <c r="G73" i="3"/>
  <c r="F73" i="3"/>
  <c r="E73" i="3"/>
  <c r="H73" i="3" s="1"/>
  <c r="D73" i="3"/>
  <c r="C73" i="3"/>
  <c r="F71" i="3"/>
  <c r="E71" i="3"/>
  <c r="H71" i="3" s="1"/>
  <c r="D71" i="3"/>
  <c r="C71" i="3"/>
  <c r="F69" i="3"/>
  <c r="E69" i="3"/>
  <c r="H69" i="3" s="1"/>
  <c r="D69" i="3"/>
  <c r="C69" i="3"/>
  <c r="F67" i="3"/>
  <c r="E67" i="3"/>
  <c r="H67" i="3" s="1"/>
  <c r="D67" i="3"/>
  <c r="C67" i="3"/>
  <c r="F65" i="3"/>
  <c r="E65" i="3"/>
  <c r="H65" i="3" s="1"/>
  <c r="D65" i="3"/>
  <c r="C65" i="3"/>
  <c r="C64" i="3" s="1"/>
  <c r="H63" i="3"/>
  <c r="G63" i="3"/>
  <c r="H62" i="3"/>
  <c r="G62" i="3"/>
  <c r="F61" i="3"/>
  <c r="E61" i="3"/>
  <c r="E59" i="3" s="1"/>
  <c r="D61" i="3"/>
  <c r="C61" i="3"/>
  <c r="H60" i="3"/>
  <c r="G60" i="3"/>
  <c r="F59" i="3"/>
  <c r="C59" i="3"/>
  <c r="H58" i="3"/>
  <c r="G58" i="3"/>
  <c r="H57" i="3"/>
  <c r="G57" i="3"/>
  <c r="F56" i="3"/>
  <c r="E56" i="3"/>
  <c r="D56" i="3"/>
  <c r="C56" i="3"/>
  <c r="C55" i="3" s="1"/>
  <c r="F55" i="3"/>
  <c r="E55" i="3"/>
  <c r="D55" i="3"/>
  <c r="H54" i="3"/>
  <c r="H53" i="3"/>
  <c r="G53" i="3"/>
  <c r="H52" i="3"/>
  <c r="G52" i="3"/>
  <c r="F51" i="3"/>
  <c r="E51" i="3"/>
  <c r="D51" i="3"/>
  <c r="D50" i="3" s="1"/>
  <c r="H50" i="3" s="1"/>
  <c r="C51" i="3"/>
  <c r="F50" i="3"/>
  <c r="E50" i="3"/>
  <c r="C50" i="3"/>
  <c r="H49" i="3"/>
  <c r="G49" i="3"/>
  <c r="H48" i="3"/>
  <c r="G48" i="3"/>
  <c r="F47" i="3"/>
  <c r="E47" i="3"/>
  <c r="G47" i="3" s="1"/>
  <c r="D47" i="3"/>
  <c r="C47" i="3"/>
  <c r="H46" i="3"/>
  <c r="G46" i="3"/>
  <c r="H45" i="3"/>
  <c r="G45" i="3"/>
  <c r="G44" i="3"/>
  <c r="G43" i="3"/>
  <c r="F43" i="3"/>
  <c r="E43" i="3"/>
  <c r="D43" i="3"/>
  <c r="C43" i="3"/>
  <c r="H42" i="3"/>
  <c r="G42" i="3"/>
  <c r="G41" i="3" s="1"/>
  <c r="F41" i="3"/>
  <c r="E41" i="3"/>
  <c r="D41" i="3"/>
  <c r="H41" i="3" s="1"/>
  <c r="C41" i="3"/>
  <c r="H40" i="3"/>
  <c r="G40" i="3"/>
  <c r="F39" i="3"/>
  <c r="E39" i="3"/>
  <c r="D39" i="3"/>
  <c r="H39" i="3" s="1"/>
  <c r="C39" i="3"/>
  <c r="C38" i="3"/>
  <c r="C37" i="3" s="1"/>
  <c r="H36" i="3"/>
  <c r="G36" i="3"/>
  <c r="H35" i="3"/>
  <c r="G35" i="3"/>
  <c r="H34" i="3"/>
  <c r="G34" i="3"/>
  <c r="F33" i="3"/>
  <c r="E33" i="3"/>
  <c r="D33" i="3"/>
  <c r="D32" i="3" s="1"/>
  <c r="C33" i="3"/>
  <c r="F32" i="3"/>
  <c r="E32" i="3"/>
  <c r="C32" i="3"/>
  <c r="H31" i="3"/>
  <c r="G31" i="3"/>
  <c r="H30" i="3"/>
  <c r="G30" i="3"/>
  <c r="F29" i="3"/>
  <c r="E29" i="3"/>
  <c r="G29" i="3" s="1"/>
  <c r="D29" i="3"/>
  <c r="C29" i="3"/>
  <c r="H28" i="3"/>
  <c r="G28" i="3"/>
  <c r="H27" i="3"/>
  <c r="G27" i="3"/>
  <c r="H25" i="3"/>
  <c r="G25" i="3"/>
  <c r="H24" i="3"/>
  <c r="H23" i="3"/>
  <c r="G23" i="3"/>
  <c r="H22" i="3"/>
  <c r="G22" i="3"/>
  <c r="F21" i="3"/>
  <c r="F20" i="3" s="1"/>
  <c r="E21" i="3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F14" i="3" s="1"/>
  <c r="E15" i="3"/>
  <c r="D15" i="3"/>
  <c r="C15" i="3"/>
  <c r="C14" i="3" s="1"/>
  <c r="D14" i="3"/>
  <c r="H13" i="3"/>
  <c r="G13" i="3"/>
  <c r="H12" i="3"/>
  <c r="G12" i="3"/>
  <c r="H11" i="3"/>
  <c r="G11" i="3"/>
  <c r="F10" i="3"/>
  <c r="F9" i="3" s="1"/>
  <c r="E10" i="3"/>
  <c r="D10" i="3"/>
  <c r="C10" i="3"/>
  <c r="C9" i="3" s="1"/>
  <c r="D9" i="3"/>
  <c r="D105" i="3" l="1"/>
  <c r="D104" i="3" s="1"/>
  <c r="E97" i="3"/>
  <c r="H97" i="3" s="1"/>
  <c r="H21" i="3"/>
  <c r="H47" i="3"/>
  <c r="G51" i="3"/>
  <c r="H83" i="3"/>
  <c r="H106" i="3"/>
  <c r="H117" i="3"/>
  <c r="H124" i="3"/>
  <c r="H144" i="3"/>
  <c r="H157" i="3"/>
  <c r="G81" i="3"/>
  <c r="H10" i="3"/>
  <c r="H15" i="3"/>
  <c r="G33" i="3"/>
  <c r="G39" i="3"/>
  <c r="H43" i="3"/>
  <c r="H44" i="3" s="1"/>
  <c r="H75" i="3"/>
  <c r="H77" i="3"/>
  <c r="H14" i="4"/>
  <c r="H159" i="6"/>
  <c r="G159" i="6"/>
  <c r="H159" i="5"/>
  <c r="G159" i="5"/>
  <c r="H104" i="5"/>
  <c r="G104" i="5"/>
  <c r="D8" i="4"/>
  <c r="D159" i="4" s="1"/>
  <c r="G97" i="4"/>
  <c r="H109" i="4"/>
  <c r="D105" i="4"/>
  <c r="D104" i="4" s="1"/>
  <c r="H59" i="4"/>
  <c r="H123" i="4"/>
  <c r="H20" i="4"/>
  <c r="F159" i="4"/>
  <c r="H38" i="4"/>
  <c r="G38" i="4"/>
  <c r="H64" i="4"/>
  <c r="G64" i="4"/>
  <c r="H32" i="4"/>
  <c r="G32" i="4"/>
  <c r="H9" i="4"/>
  <c r="G9" i="4"/>
  <c r="H105" i="4"/>
  <c r="G105" i="4"/>
  <c r="E104" i="4"/>
  <c r="H50" i="4"/>
  <c r="G50" i="4"/>
  <c r="C159" i="4"/>
  <c r="G144" i="3"/>
  <c r="G117" i="3"/>
  <c r="E109" i="3"/>
  <c r="H109" i="3" s="1"/>
  <c r="G69" i="3"/>
  <c r="G65" i="3"/>
  <c r="G61" i="3"/>
  <c r="E38" i="3"/>
  <c r="E37" i="3" s="1"/>
  <c r="H29" i="3"/>
  <c r="E9" i="3"/>
  <c r="H9" i="3" s="1"/>
  <c r="G10" i="3"/>
  <c r="F105" i="3"/>
  <c r="F104" i="3" s="1"/>
  <c r="E64" i="3"/>
  <c r="H64" i="3" s="1"/>
  <c r="G89" i="3"/>
  <c r="H85" i="3"/>
  <c r="F64" i="3"/>
  <c r="F38" i="3"/>
  <c r="F37" i="3" s="1"/>
  <c r="D59" i="3"/>
  <c r="G59" i="3" s="1"/>
  <c r="H61" i="3"/>
  <c r="H55" i="3"/>
  <c r="H146" i="3"/>
  <c r="G146" i="3"/>
  <c r="H32" i="3"/>
  <c r="F8" i="3"/>
  <c r="G50" i="3"/>
  <c r="C8" i="3"/>
  <c r="C159" i="3" s="1"/>
  <c r="H33" i="3"/>
  <c r="G32" i="3"/>
  <c r="H51" i="3"/>
  <c r="G9" i="3"/>
  <c r="E14" i="3"/>
  <c r="G15" i="3"/>
  <c r="E20" i="3"/>
  <c r="G21" i="3"/>
  <c r="D38" i="3"/>
  <c r="D37" i="3" s="1"/>
  <c r="G55" i="3"/>
  <c r="G67" i="3"/>
  <c r="G71" i="3"/>
  <c r="G75" i="3"/>
  <c r="G79" i="3"/>
  <c r="G83" i="3"/>
  <c r="G87" i="3"/>
  <c r="G92" i="3"/>
  <c r="G97" i="3"/>
  <c r="G102" i="3"/>
  <c r="G106" i="3"/>
  <c r="E123" i="3"/>
  <c r="G124" i="3"/>
  <c r="E106" i="2"/>
  <c r="F106" i="2"/>
  <c r="D106" i="2"/>
  <c r="H108" i="2"/>
  <c r="G108" i="2"/>
  <c r="G64" i="3" l="1"/>
  <c r="H104" i="4"/>
  <c r="G104" i="4"/>
  <c r="G37" i="4"/>
  <c r="H37" i="4"/>
  <c r="E8" i="4"/>
  <c r="E105" i="3"/>
  <c r="G105" i="3" s="1"/>
  <c r="G109" i="3"/>
  <c r="H37" i="3"/>
  <c r="F159" i="3"/>
  <c r="H59" i="3"/>
  <c r="H38" i="3"/>
  <c r="H14" i="3"/>
  <c r="G14" i="3"/>
  <c r="G38" i="3"/>
  <c r="G123" i="3"/>
  <c r="H123" i="3"/>
  <c r="G20" i="3"/>
  <c r="H20" i="3"/>
  <c r="E8" i="3"/>
  <c r="D8" i="3"/>
  <c r="D159" i="3" s="1"/>
  <c r="G37" i="3"/>
  <c r="C157" i="2"/>
  <c r="H157" i="2" s="1"/>
  <c r="C151" i="2"/>
  <c r="C149" i="2"/>
  <c r="C146" i="2" s="1"/>
  <c r="C144" i="2"/>
  <c r="C124" i="2"/>
  <c r="C123" i="2" s="1"/>
  <c r="C117" i="2"/>
  <c r="C109" i="2" s="1"/>
  <c r="C106" i="2"/>
  <c r="C102" i="2"/>
  <c r="C97" i="2"/>
  <c r="C95" i="2"/>
  <c r="C92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1" i="2"/>
  <c r="C59" i="2" s="1"/>
  <c r="C56" i="2"/>
  <c r="C55" i="2"/>
  <c r="C51" i="2"/>
  <c r="C50" i="2" s="1"/>
  <c r="C47" i="2"/>
  <c r="C43" i="2"/>
  <c r="C41" i="2"/>
  <c r="C39" i="2"/>
  <c r="C33" i="2"/>
  <c r="C32" i="2"/>
  <c r="C29" i="2"/>
  <c r="C21" i="2"/>
  <c r="C20" i="2" s="1"/>
  <c r="C15" i="2"/>
  <c r="C14" i="2"/>
  <c r="C10" i="2"/>
  <c r="C9" i="2" s="1"/>
  <c r="F157" i="2"/>
  <c r="E157" i="2"/>
  <c r="D157" i="2"/>
  <c r="H156" i="2"/>
  <c r="H155" i="2"/>
  <c r="F154" i="2"/>
  <c r="E154" i="2"/>
  <c r="H154" i="2" s="1"/>
  <c r="H153" i="2"/>
  <c r="H151" i="2" s="1"/>
  <c r="H152" i="2"/>
  <c r="G151" i="2"/>
  <c r="F151" i="2"/>
  <c r="E151" i="2"/>
  <c r="D151" i="2"/>
  <c r="H150" i="2"/>
  <c r="H149" i="2" s="1"/>
  <c r="G149" i="2"/>
  <c r="F149" i="2"/>
  <c r="E149" i="2"/>
  <c r="E146" i="2" s="1"/>
  <c r="D149" i="2"/>
  <c r="H148" i="2"/>
  <c r="H147" i="2"/>
  <c r="G147" i="2"/>
  <c r="F146" i="2"/>
  <c r="D146" i="2"/>
  <c r="H145" i="2"/>
  <c r="G145" i="2"/>
  <c r="F144" i="2"/>
  <c r="E144" i="2"/>
  <c r="D144" i="2"/>
  <c r="H144" i="2" s="1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8" i="2"/>
  <c r="G128" i="2"/>
  <c r="H127" i="2"/>
  <c r="G127" i="2"/>
  <c r="H126" i="2"/>
  <c r="G126" i="2"/>
  <c r="H125" i="2"/>
  <c r="G125" i="2"/>
  <c r="F124" i="2"/>
  <c r="E124" i="2"/>
  <c r="D124" i="2"/>
  <c r="D123" i="2"/>
  <c r="H122" i="2"/>
  <c r="G122" i="2"/>
  <c r="H121" i="2"/>
  <c r="G121" i="2"/>
  <c r="H120" i="2"/>
  <c r="G120" i="2"/>
  <c r="H119" i="2"/>
  <c r="G119" i="2"/>
  <c r="H118" i="2"/>
  <c r="G118" i="2"/>
  <c r="F117" i="2"/>
  <c r="F109" i="2" s="1"/>
  <c r="E117" i="2"/>
  <c r="H117" i="2" s="1"/>
  <c r="D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E109" i="2"/>
  <c r="H109" i="2" s="1"/>
  <c r="D109" i="2"/>
  <c r="H107" i="2"/>
  <c r="G107" i="2"/>
  <c r="G106" i="2"/>
  <c r="H106" i="2"/>
  <c r="H103" i="2"/>
  <c r="G103" i="2"/>
  <c r="G102" i="2"/>
  <c r="F102" i="2"/>
  <c r="E102" i="2"/>
  <c r="D102" i="2"/>
  <c r="H101" i="2"/>
  <c r="G101" i="2"/>
  <c r="H100" i="2"/>
  <c r="G100" i="2"/>
  <c r="H99" i="2"/>
  <c r="H98" i="2"/>
  <c r="F97" i="2"/>
  <c r="E97" i="2"/>
  <c r="D97" i="2"/>
  <c r="F95" i="2"/>
  <c r="E95" i="2"/>
  <c r="D95" i="2"/>
  <c r="H94" i="2"/>
  <c r="G94" i="2"/>
  <c r="H93" i="2"/>
  <c r="G93" i="2"/>
  <c r="G92" i="2"/>
  <c r="F92" i="2"/>
  <c r="E92" i="2"/>
  <c r="D92" i="2"/>
  <c r="H91" i="2"/>
  <c r="G91" i="2"/>
  <c r="H90" i="2"/>
  <c r="G90" i="2"/>
  <c r="F89" i="2"/>
  <c r="E89" i="2"/>
  <c r="D89" i="2"/>
  <c r="F87" i="2"/>
  <c r="E87" i="2"/>
  <c r="D87" i="2"/>
  <c r="F85" i="2"/>
  <c r="E85" i="2"/>
  <c r="G85" i="2" s="1"/>
  <c r="D85" i="2"/>
  <c r="F83" i="2"/>
  <c r="E83" i="2"/>
  <c r="D83" i="2"/>
  <c r="G83" i="2" s="1"/>
  <c r="F81" i="2"/>
  <c r="E81" i="2"/>
  <c r="D81" i="2"/>
  <c r="H81" i="2" s="1"/>
  <c r="F79" i="2"/>
  <c r="E79" i="2"/>
  <c r="D79" i="2"/>
  <c r="H79" i="2" s="1"/>
  <c r="F77" i="2"/>
  <c r="E77" i="2"/>
  <c r="H77" i="2" s="1"/>
  <c r="D77" i="2"/>
  <c r="F75" i="2"/>
  <c r="E75" i="2"/>
  <c r="H75" i="2" s="1"/>
  <c r="D75" i="2"/>
  <c r="F73" i="2"/>
  <c r="E73" i="2"/>
  <c r="D73" i="2"/>
  <c r="F71" i="2"/>
  <c r="E71" i="2"/>
  <c r="D71" i="2"/>
  <c r="F69" i="2"/>
  <c r="E69" i="2"/>
  <c r="D69" i="2"/>
  <c r="F67" i="2"/>
  <c r="E67" i="2"/>
  <c r="D67" i="2"/>
  <c r="F65" i="2"/>
  <c r="E65" i="2"/>
  <c r="H65" i="2" s="1"/>
  <c r="D65" i="2"/>
  <c r="H63" i="2"/>
  <c r="G63" i="2"/>
  <c r="H62" i="2"/>
  <c r="G62" i="2"/>
  <c r="F61" i="2"/>
  <c r="E61" i="2"/>
  <c r="D61" i="2"/>
  <c r="H60" i="2"/>
  <c r="G60" i="2"/>
  <c r="F59" i="2"/>
  <c r="D59" i="2"/>
  <c r="H58" i="2"/>
  <c r="G58" i="2"/>
  <c r="H57" i="2"/>
  <c r="G57" i="2"/>
  <c r="F56" i="2"/>
  <c r="E56" i="2"/>
  <c r="E55" i="2" s="1"/>
  <c r="D56" i="2"/>
  <c r="D55" i="2" s="1"/>
  <c r="F55" i="2"/>
  <c r="H54" i="2"/>
  <c r="H53" i="2"/>
  <c r="G53" i="2"/>
  <c r="H52" i="2"/>
  <c r="G52" i="2"/>
  <c r="F51" i="2"/>
  <c r="F50" i="2" s="1"/>
  <c r="E51" i="2"/>
  <c r="D51" i="2"/>
  <c r="D50" i="2" s="1"/>
  <c r="H49" i="2"/>
  <c r="G49" i="2"/>
  <c r="H48" i="2"/>
  <c r="G48" i="2"/>
  <c r="F47" i="2"/>
  <c r="E47" i="2"/>
  <c r="D47" i="2"/>
  <c r="H46" i="2"/>
  <c r="G46" i="2"/>
  <c r="H45" i="2"/>
  <c r="G45" i="2"/>
  <c r="G44" i="2"/>
  <c r="G43" i="2" s="1"/>
  <c r="F43" i="2"/>
  <c r="E43" i="2"/>
  <c r="D43" i="2"/>
  <c r="H42" i="2"/>
  <c r="G42" i="2"/>
  <c r="G41" i="2" s="1"/>
  <c r="F41" i="2"/>
  <c r="E41" i="2"/>
  <c r="D41" i="2"/>
  <c r="H40" i="2"/>
  <c r="G40" i="2"/>
  <c r="F39" i="2"/>
  <c r="E39" i="2"/>
  <c r="D39" i="2"/>
  <c r="H36" i="2"/>
  <c r="G36" i="2"/>
  <c r="H35" i="2"/>
  <c r="G35" i="2"/>
  <c r="H34" i="2"/>
  <c r="G34" i="2"/>
  <c r="F33" i="2"/>
  <c r="F32" i="2" s="1"/>
  <c r="E33" i="2"/>
  <c r="D33" i="2"/>
  <c r="D32" i="2"/>
  <c r="H31" i="2"/>
  <c r="G31" i="2"/>
  <c r="H30" i="2"/>
  <c r="G30" i="2"/>
  <c r="F29" i="2"/>
  <c r="E29" i="2"/>
  <c r="D29" i="2"/>
  <c r="H28" i="2"/>
  <c r="G28" i="2"/>
  <c r="H27" i="2"/>
  <c r="G27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D14" i="2"/>
  <c r="H13" i="2"/>
  <c r="G13" i="2"/>
  <c r="H12" i="2"/>
  <c r="G12" i="2"/>
  <c r="H11" i="2"/>
  <c r="G11" i="2"/>
  <c r="F10" i="2"/>
  <c r="F9" i="2" s="1"/>
  <c r="E10" i="2"/>
  <c r="D10" i="2"/>
  <c r="D9" i="2" s="1"/>
  <c r="H47" i="2" l="1"/>
  <c r="H73" i="2"/>
  <c r="D105" i="2"/>
  <c r="D104" i="2" s="1"/>
  <c r="G10" i="2"/>
  <c r="H29" i="2"/>
  <c r="H33" i="2"/>
  <c r="H69" i="2"/>
  <c r="G75" i="2"/>
  <c r="G81" i="2"/>
  <c r="H92" i="2"/>
  <c r="H95" i="2"/>
  <c r="H102" i="2"/>
  <c r="H124" i="2"/>
  <c r="H43" i="2"/>
  <c r="H44" i="2" s="1"/>
  <c r="H51" i="2"/>
  <c r="H61" i="2"/>
  <c r="H71" i="2"/>
  <c r="H97" i="2"/>
  <c r="C38" i="2"/>
  <c r="C37" i="2" s="1"/>
  <c r="H21" i="2"/>
  <c r="H39" i="2"/>
  <c r="D38" i="2"/>
  <c r="D37" i="2" s="1"/>
  <c r="H67" i="2"/>
  <c r="G71" i="2"/>
  <c r="G79" i="2"/>
  <c r="C64" i="2"/>
  <c r="H8" i="4"/>
  <c r="E159" i="4"/>
  <c r="G8" i="4"/>
  <c r="H105" i="3"/>
  <c r="E104" i="3"/>
  <c r="E159" i="3" s="1"/>
  <c r="H8" i="3"/>
  <c r="G8" i="3"/>
  <c r="G87" i="2"/>
  <c r="E64" i="2"/>
  <c r="H87" i="2"/>
  <c r="G97" i="2"/>
  <c r="H89" i="2"/>
  <c r="C8" i="2"/>
  <c r="H85" i="2"/>
  <c r="G67" i="2"/>
  <c r="E14" i="2"/>
  <c r="G14" i="2" s="1"/>
  <c r="G15" i="2"/>
  <c r="H41" i="2"/>
  <c r="F123" i="2"/>
  <c r="F105" i="2" s="1"/>
  <c r="F104" i="2" s="1"/>
  <c r="F64" i="2"/>
  <c r="F38" i="2"/>
  <c r="F37" i="2" s="1"/>
  <c r="E20" i="2"/>
  <c r="G20" i="2" s="1"/>
  <c r="G117" i="2"/>
  <c r="G109" i="2"/>
  <c r="C105" i="2"/>
  <c r="C104" i="2" s="1"/>
  <c r="H55" i="2"/>
  <c r="G55" i="2"/>
  <c r="H146" i="2"/>
  <c r="G146" i="2"/>
  <c r="H10" i="2"/>
  <c r="H83" i="2"/>
  <c r="G144" i="2"/>
  <c r="E59" i="2"/>
  <c r="D64" i="2"/>
  <c r="D8" i="2" s="1"/>
  <c r="D159" i="2" s="1"/>
  <c r="G29" i="2"/>
  <c r="E32" i="2"/>
  <c r="G33" i="2"/>
  <c r="E38" i="2"/>
  <c r="G39" i="2"/>
  <c r="G47" i="2"/>
  <c r="E50" i="2"/>
  <c r="G51" i="2"/>
  <c r="G61" i="2"/>
  <c r="G65" i="2"/>
  <c r="G69" i="2"/>
  <c r="G73" i="2"/>
  <c r="G77" i="2"/>
  <c r="G89" i="2"/>
  <c r="G95" i="2"/>
  <c r="E123" i="2"/>
  <c r="G124" i="2"/>
  <c r="E9" i="2"/>
  <c r="F8" i="2" l="1"/>
  <c r="F159" i="2" s="1"/>
  <c r="H159" i="4"/>
  <c r="G159" i="4"/>
  <c r="G104" i="3"/>
  <c r="H104" i="3"/>
  <c r="H159" i="3"/>
  <c r="G159" i="3"/>
  <c r="C159" i="2"/>
  <c r="H14" i="2"/>
  <c r="H20" i="2"/>
  <c r="H38" i="2"/>
  <c r="G38" i="2"/>
  <c r="E37" i="2"/>
  <c r="H64" i="2"/>
  <c r="G64" i="2"/>
  <c r="H123" i="2"/>
  <c r="G123" i="2"/>
  <c r="E105" i="2"/>
  <c r="G9" i="2"/>
  <c r="H9" i="2"/>
  <c r="E8" i="2"/>
  <c r="H50" i="2"/>
  <c r="G50" i="2"/>
  <c r="G59" i="2"/>
  <c r="H59" i="2"/>
  <c r="H32" i="2"/>
  <c r="G32" i="2"/>
  <c r="E79" i="1"/>
  <c r="H79" i="1" s="1"/>
  <c r="F79" i="1"/>
  <c r="D79" i="1"/>
  <c r="F59" i="1"/>
  <c r="E61" i="1"/>
  <c r="G61" i="1" s="1"/>
  <c r="F61" i="1"/>
  <c r="D61" i="1"/>
  <c r="D59" i="1" s="1"/>
  <c r="E59" i="1" l="1"/>
  <c r="H61" i="1"/>
  <c r="H105" i="2"/>
  <c r="G105" i="2"/>
  <c r="E104" i="2"/>
  <c r="G8" i="2"/>
  <c r="H8" i="2"/>
  <c r="H37" i="2"/>
  <c r="G37" i="2"/>
  <c r="G79" i="1"/>
  <c r="H104" i="2" l="1"/>
  <c r="G104" i="2"/>
  <c r="E159" i="2"/>
  <c r="F123" i="1"/>
  <c r="H159" i="2" l="1"/>
  <c r="G159" i="2"/>
  <c r="H114" i="1"/>
  <c r="H115" i="1"/>
  <c r="G114" i="1"/>
  <c r="G115" i="1"/>
  <c r="H120" i="1"/>
  <c r="H121" i="1"/>
  <c r="G120" i="1"/>
  <c r="G121" i="1"/>
  <c r="E116" i="1"/>
  <c r="F116" i="1"/>
  <c r="D116" i="1"/>
  <c r="D102" i="1" l="1"/>
  <c r="E106" i="1"/>
  <c r="F106" i="1"/>
  <c r="D106" i="1"/>
  <c r="F89" i="1" l="1"/>
  <c r="F87" i="1"/>
  <c r="F85" i="1"/>
  <c r="E83" i="1"/>
  <c r="F83" i="1"/>
  <c r="D83" i="1"/>
  <c r="G90" i="1"/>
  <c r="G91" i="1"/>
  <c r="G93" i="1"/>
  <c r="G94" i="1"/>
  <c r="E67" i="1" l="1"/>
  <c r="F67" i="1"/>
  <c r="D67" i="1"/>
  <c r="E65" i="1" l="1"/>
  <c r="F65" i="1"/>
  <c r="D65" i="1"/>
  <c r="E51" i="1"/>
  <c r="F51" i="1"/>
  <c r="D51" i="1"/>
  <c r="F156" i="1" l="1"/>
  <c r="E156" i="1"/>
  <c r="D156" i="1"/>
  <c r="C156" i="1"/>
  <c r="H155" i="1"/>
  <c r="H154" i="1"/>
  <c r="F153" i="1"/>
  <c r="E153" i="1"/>
  <c r="H153" i="1" s="1"/>
  <c r="H152" i="1"/>
  <c r="H151" i="1"/>
  <c r="G150" i="1"/>
  <c r="F150" i="1"/>
  <c r="E150" i="1"/>
  <c r="D150" i="1"/>
  <c r="C150" i="1"/>
  <c r="H149" i="1"/>
  <c r="H148" i="1" s="1"/>
  <c r="G148" i="1"/>
  <c r="F148" i="1"/>
  <c r="E148" i="1"/>
  <c r="E145" i="1" s="1"/>
  <c r="D148" i="1"/>
  <c r="D145" i="1" s="1"/>
  <c r="C148" i="1"/>
  <c r="H147" i="1"/>
  <c r="H146" i="1"/>
  <c r="G146" i="1"/>
  <c r="F145" i="1"/>
  <c r="C145" i="1"/>
  <c r="H144" i="1"/>
  <c r="G144" i="1"/>
  <c r="F143" i="1"/>
  <c r="E143" i="1"/>
  <c r="D143" i="1"/>
  <c r="C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2" i="1"/>
  <c r="G132" i="1"/>
  <c r="H133" i="1"/>
  <c r="G133" i="1"/>
  <c r="H129" i="1"/>
  <c r="G129" i="1"/>
  <c r="H131" i="1"/>
  <c r="G131" i="1"/>
  <c r="H130" i="1"/>
  <c r="G130" i="1"/>
  <c r="H127" i="1"/>
  <c r="G127" i="1"/>
  <c r="H126" i="1"/>
  <c r="G126" i="1"/>
  <c r="H125" i="1"/>
  <c r="G125" i="1"/>
  <c r="H124" i="1"/>
  <c r="G124" i="1"/>
  <c r="F122" i="1"/>
  <c r="E123" i="1"/>
  <c r="D123" i="1"/>
  <c r="C123" i="1"/>
  <c r="H119" i="1"/>
  <c r="G119" i="1"/>
  <c r="H118" i="1"/>
  <c r="G118" i="1"/>
  <c r="H117" i="1"/>
  <c r="G117" i="1"/>
  <c r="F108" i="1"/>
  <c r="E108" i="1"/>
  <c r="D108" i="1"/>
  <c r="C116" i="1"/>
  <c r="C108" i="1" s="1"/>
  <c r="H113" i="1"/>
  <c r="G113" i="1"/>
  <c r="H112" i="1"/>
  <c r="G112" i="1"/>
  <c r="H111" i="1"/>
  <c r="G111" i="1"/>
  <c r="H110" i="1"/>
  <c r="G110" i="1"/>
  <c r="H109" i="1"/>
  <c r="G109" i="1"/>
  <c r="H107" i="1"/>
  <c r="G107" i="1"/>
  <c r="C106" i="1"/>
  <c r="H103" i="1"/>
  <c r="G103" i="1"/>
  <c r="F102" i="1"/>
  <c r="E102" i="1"/>
  <c r="E97" i="1" s="1"/>
  <c r="C102" i="1"/>
  <c r="C97" i="1" s="1"/>
  <c r="H101" i="1"/>
  <c r="G101" i="1"/>
  <c r="H100" i="1"/>
  <c r="G100" i="1"/>
  <c r="H99" i="1"/>
  <c r="H98" i="1"/>
  <c r="F97" i="1"/>
  <c r="F95" i="1"/>
  <c r="E95" i="1"/>
  <c r="D95" i="1"/>
  <c r="C95" i="1"/>
  <c r="H94" i="1"/>
  <c r="H93" i="1"/>
  <c r="F92" i="1"/>
  <c r="E92" i="1"/>
  <c r="D92" i="1"/>
  <c r="C92" i="1"/>
  <c r="H91" i="1"/>
  <c r="H90" i="1"/>
  <c r="E89" i="1"/>
  <c r="D89" i="1"/>
  <c r="E87" i="1"/>
  <c r="D87" i="1"/>
  <c r="E85" i="1"/>
  <c r="D85" i="1"/>
  <c r="C83" i="1"/>
  <c r="F81" i="1"/>
  <c r="E81" i="1"/>
  <c r="D81" i="1"/>
  <c r="C81" i="1"/>
  <c r="F77" i="1"/>
  <c r="E77" i="1"/>
  <c r="D77" i="1"/>
  <c r="C77" i="1"/>
  <c r="F75" i="1"/>
  <c r="E75" i="1"/>
  <c r="D75" i="1"/>
  <c r="C75" i="1"/>
  <c r="F73" i="1"/>
  <c r="E73" i="1"/>
  <c r="D73" i="1"/>
  <c r="C73" i="1"/>
  <c r="F71" i="1"/>
  <c r="E71" i="1"/>
  <c r="D71" i="1"/>
  <c r="C71" i="1"/>
  <c r="F69" i="1"/>
  <c r="E69" i="1"/>
  <c r="D69" i="1"/>
  <c r="C69" i="1"/>
  <c r="H67" i="1"/>
  <c r="C67" i="1"/>
  <c r="C65" i="1"/>
  <c r="H63" i="1"/>
  <c r="G63" i="1"/>
  <c r="H62" i="1"/>
  <c r="G62" i="1"/>
  <c r="H60" i="1"/>
  <c r="G60" i="1"/>
  <c r="C59" i="1"/>
  <c r="H58" i="1"/>
  <c r="G58" i="1"/>
  <c r="H57" i="1"/>
  <c r="G57" i="1"/>
  <c r="F56" i="1"/>
  <c r="F55" i="1" s="1"/>
  <c r="E56" i="1"/>
  <c r="E55" i="1" s="1"/>
  <c r="D56" i="1"/>
  <c r="D55" i="1" s="1"/>
  <c r="C56" i="1"/>
  <c r="C55" i="1" s="1"/>
  <c r="H54" i="1"/>
  <c r="H53" i="1"/>
  <c r="G53" i="1"/>
  <c r="H52" i="1"/>
  <c r="G52" i="1"/>
  <c r="D50" i="1"/>
  <c r="C51" i="1"/>
  <c r="C50" i="1" s="1"/>
  <c r="F50" i="1"/>
  <c r="H49" i="1"/>
  <c r="G49" i="1"/>
  <c r="H48" i="1"/>
  <c r="G48" i="1"/>
  <c r="F47" i="1"/>
  <c r="E47" i="1"/>
  <c r="D47" i="1"/>
  <c r="C47" i="1"/>
  <c r="H46" i="1"/>
  <c r="G46" i="1"/>
  <c r="H45" i="1"/>
  <c r="G45" i="1"/>
  <c r="G44" i="1"/>
  <c r="G43" i="1" s="1"/>
  <c r="F43" i="1"/>
  <c r="E43" i="1"/>
  <c r="D43" i="1"/>
  <c r="C43" i="1"/>
  <c r="H42" i="1"/>
  <c r="G42" i="1"/>
  <c r="G41" i="1" s="1"/>
  <c r="F41" i="1"/>
  <c r="E41" i="1"/>
  <c r="D41" i="1"/>
  <c r="C41" i="1"/>
  <c r="H40" i="1"/>
  <c r="G40" i="1"/>
  <c r="F39" i="1"/>
  <c r="E39" i="1"/>
  <c r="E38" i="1" s="1"/>
  <c r="D39" i="1"/>
  <c r="C39" i="1"/>
  <c r="H36" i="1"/>
  <c r="G36" i="1"/>
  <c r="H35" i="1"/>
  <c r="G35" i="1"/>
  <c r="H34" i="1"/>
  <c r="G34" i="1"/>
  <c r="F33" i="1"/>
  <c r="F32" i="1" s="1"/>
  <c r="E33" i="1"/>
  <c r="E32" i="1" s="1"/>
  <c r="D33" i="1"/>
  <c r="D32" i="1" s="1"/>
  <c r="C33" i="1"/>
  <c r="C32" i="1" s="1"/>
  <c r="H31" i="1"/>
  <c r="G31" i="1"/>
  <c r="H30" i="1"/>
  <c r="G30" i="1"/>
  <c r="F29" i="1"/>
  <c r="E29" i="1"/>
  <c r="D29" i="1"/>
  <c r="C29" i="1"/>
  <c r="H28" i="1"/>
  <c r="G28" i="1"/>
  <c r="H27" i="1"/>
  <c r="G27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C15" i="1"/>
  <c r="C14" i="1" s="1"/>
  <c r="H13" i="1"/>
  <c r="G13" i="1"/>
  <c r="H12" i="1"/>
  <c r="G12" i="1"/>
  <c r="H11" i="1"/>
  <c r="G11" i="1"/>
  <c r="F10" i="1"/>
  <c r="F9" i="1" s="1"/>
  <c r="E10" i="1"/>
  <c r="E9" i="1" s="1"/>
  <c r="D10" i="1"/>
  <c r="D9" i="1" s="1"/>
  <c r="C10" i="1"/>
  <c r="C9" i="1" s="1"/>
  <c r="E37" i="1" l="1"/>
  <c r="E64" i="1"/>
  <c r="D64" i="1"/>
  <c r="H150" i="1"/>
  <c r="F64" i="1"/>
  <c r="G85" i="1"/>
  <c r="G87" i="1"/>
  <c r="H95" i="1"/>
  <c r="H85" i="1"/>
  <c r="G92" i="1"/>
  <c r="H39" i="1"/>
  <c r="H43" i="1"/>
  <c r="H44" i="1" s="1"/>
  <c r="G89" i="1"/>
  <c r="G77" i="1"/>
  <c r="H77" i="1"/>
  <c r="H81" i="1"/>
  <c r="G81" i="1"/>
  <c r="G83" i="1"/>
  <c r="H83" i="1"/>
  <c r="H41" i="1"/>
  <c r="H87" i="1"/>
  <c r="H89" i="1"/>
  <c r="H92" i="1"/>
  <c r="G123" i="1"/>
  <c r="G143" i="1"/>
  <c r="H65" i="1"/>
  <c r="G47" i="1"/>
  <c r="G116" i="1"/>
  <c r="G15" i="1"/>
  <c r="G21" i="1"/>
  <c r="G59" i="1"/>
  <c r="H156" i="1"/>
  <c r="H55" i="1"/>
  <c r="H59" i="1"/>
  <c r="G67" i="1"/>
  <c r="G69" i="1"/>
  <c r="G73" i="1"/>
  <c r="G95" i="1"/>
  <c r="H102" i="1"/>
  <c r="H123" i="1"/>
  <c r="H145" i="1"/>
  <c r="H15" i="1"/>
  <c r="H29" i="1"/>
  <c r="G71" i="1"/>
  <c r="G75" i="1"/>
  <c r="H116" i="1"/>
  <c r="E122" i="1"/>
  <c r="E105" i="1" s="1"/>
  <c r="E104" i="1" s="1"/>
  <c r="E20" i="1"/>
  <c r="G20" i="1" s="1"/>
  <c r="E14" i="1"/>
  <c r="F38" i="1"/>
  <c r="F37" i="1" s="1"/>
  <c r="G106" i="1"/>
  <c r="G145" i="1"/>
  <c r="G51" i="1"/>
  <c r="G65" i="1"/>
  <c r="H69" i="1"/>
  <c r="H73" i="1"/>
  <c r="D97" i="1"/>
  <c r="H97" i="1" s="1"/>
  <c r="H106" i="1"/>
  <c r="G108" i="1"/>
  <c r="D122" i="1"/>
  <c r="H143" i="1"/>
  <c r="G55" i="1"/>
  <c r="G39" i="1"/>
  <c r="H47" i="1"/>
  <c r="H71" i="1"/>
  <c r="H75" i="1"/>
  <c r="G102" i="1"/>
  <c r="C122" i="1"/>
  <c r="C105" i="1" s="1"/>
  <c r="C104" i="1" s="1"/>
  <c r="C64" i="1"/>
  <c r="C38" i="1"/>
  <c r="C37" i="1" s="1"/>
  <c r="H32" i="1"/>
  <c r="G32" i="1"/>
  <c r="F105" i="1"/>
  <c r="F104" i="1" s="1"/>
  <c r="H9" i="1"/>
  <c r="G9" i="1"/>
  <c r="H21" i="1"/>
  <c r="G10" i="1"/>
  <c r="G29" i="1"/>
  <c r="G33" i="1"/>
  <c r="D38" i="1"/>
  <c r="D37" i="1" s="1"/>
  <c r="H10" i="1"/>
  <c r="D14" i="1"/>
  <c r="H33" i="1"/>
  <c r="E50" i="1"/>
  <c r="H51" i="1"/>
  <c r="G14" i="1" l="1"/>
  <c r="F8" i="1"/>
  <c r="F158" i="1" s="1"/>
  <c r="H122" i="1"/>
  <c r="H20" i="1"/>
  <c r="G122" i="1"/>
  <c r="C8" i="1"/>
  <c r="C158" i="1" s="1"/>
  <c r="H14" i="1"/>
  <c r="D8" i="1"/>
  <c r="H108" i="1"/>
  <c r="D105" i="1"/>
  <c r="G97" i="1"/>
  <c r="H64" i="1"/>
  <c r="G64" i="1"/>
  <c r="H50" i="1"/>
  <c r="G50" i="1"/>
  <c r="H38" i="1"/>
  <c r="G38" i="1"/>
  <c r="E8" i="1"/>
  <c r="D104" i="1" l="1"/>
  <c r="D158" i="1" s="1"/>
  <c r="G105" i="1"/>
  <c r="H105" i="1"/>
  <c r="G8" i="1"/>
  <c r="E158" i="1"/>
  <c r="H8" i="1"/>
  <c r="H37" i="1"/>
  <c r="G37" i="1"/>
  <c r="H104" i="1" l="1"/>
  <c r="G104" i="1"/>
  <c r="H158" i="1"/>
  <c r="G158" i="1"/>
</calcChain>
</file>

<file path=xl/sharedStrings.xml><?xml version="1.0" encoding="utf-8"?>
<sst xmlns="http://schemas.openxmlformats.org/spreadsheetml/2006/main" count="3551" uniqueCount="340">
  <si>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</si>
  <si>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</si>
  <si>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</si>
  <si>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</si>
  <si>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</si>
  <si>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</si>
  <si>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</si>
  <si>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</si>
  <si>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</si>
  <si>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</si>
  <si>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</si>
  <si>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</si>
  <si>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</si>
  <si>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</si>
  <si>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</si>
  <si>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</si>
  <si>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</si>
  <si>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</si>
  <si>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</si>
  <si>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</si>
  <si>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</si>
  <si>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</si>
  <si>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</si>
  <si>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</si>
  <si>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</si>
  <si>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</si>
  <si>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</si>
  <si>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</si>
  <si>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</si>
  <si>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</si>
  <si>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</si>
  <si>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</si>
  <si>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</si>
  <si>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</si>
  <si>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</si>
  <si>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</si>
  <si>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</si>
  <si>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</si>
  <si>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</si>
  <si>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</si>
  <si>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</si>
  <si>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</si>
  <si>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</si>
  <si>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</si>
  <si>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</si>
  <si>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</si>
  <si>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</si>
  <si>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</si>
  <si>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</si>
  <si>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</si>
  <si>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</si>
  <si>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</si>
  <si>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</si>
  <si>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</si>
  <si>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</si>
  <si>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</si>
  <si>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</si>
  <si>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</si>
  <si>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</si>
  <si>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</si>
  <si>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</si>
  <si>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</si>
  <si>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</si>
  <si>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</si>
  <si>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</si>
  <si>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</si>
  <si>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</si>
  <si>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</si>
  <si>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</si>
  <si>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</si>
  <si>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</si>
  <si>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</si>
  <si>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</si>
  <si>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</si>
  <si>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</si>
  <si>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</si>
  <si>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</si>
  <si>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</si>
  <si>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</si>
  <si>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</si>
  <si>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</si>
  <si>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</si>
  <si>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</si>
  <si>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</si>
  <si>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</si>
  <si>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</si>
  <si>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</si>
  <si>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</si>
  <si>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</si>
  <si>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</si>
  <si>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</si>
  <si>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</si>
  <si>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</si>
  <si>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</si>
  <si>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</si>
  <si>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</si>
  <si>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</si>
  <si>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</si>
  <si>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</si>
  <si>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</si>
  <si>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</si>
  <si>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</si>
  <si>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</si>
  <si>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</si>
  <si>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</si>
  <si>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</si>
  <si>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</si>
  <si>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</si>
  <si>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</si>
  <si>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</si>
  <si>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</si>
  <si>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</si>
  <si>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</si>
  <si>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</si>
  <si>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</si>
  <si>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</si>
  <si>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</si>
  <si>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</si>
  <si>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</si>
  <si>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</si>
  <si>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</si>
  <si>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</si>
  <si>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</si>
  <si>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</si>
  <si>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</si>
  <si>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</si>
  <si>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</si>
  <si>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</si>
  <si>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</si>
  <si>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</si>
  <si>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</si>
  <si>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</si>
  <si>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</si>
  <si>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</si>
  <si>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</si>
  <si>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</si>
  <si>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</si>
  <si>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</si>
  <si>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</si>
  <si>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</si>
  <si>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2 02 25097 05 0000 150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</si>
  <si>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</si>
  <si>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</si>
  <si>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</si>
  <si>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</si>
  <si>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</si>
  <si>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</si>
  <si>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</si>
  <si>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</si>
  <si>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</si>
  <si>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</si>
  <si>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</si>
  <si>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</si>
  <si>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</si>
  <si>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</si>
  <si>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</si>
  <si>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</si>
  <si>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</si>
  <si>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</si>
  <si>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</si>
  <si>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</si>
  <si>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</si>
  <si>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</si>
  <si>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</si>
  <si>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</si>
  <si>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</si>
  <si>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</si>
  <si>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</si>
  <si>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</si>
  <si>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</si>
  <si>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</si>
  <si>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</si>
  <si>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</si>
  <si>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</si>
  <si>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</si>
  <si>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</si>
  <si>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</si>
  <si>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</si>
  <si>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</si>
  <si>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</si>
  <si>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</si>
  <si>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</si>
  <si>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</si>
  <si>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</si>
  <si>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</si>
  <si>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</si>
  <si>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</si>
  <si>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</si>
  <si>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</si>
  <si>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</si>
  <si>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</si>
  <si>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</si>
  <si>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</si>
  <si>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</si>
  <si>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</si>
  <si>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</si>
  <si>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</si>
  <si>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</si>
  <si>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</si>
  <si>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</si>
  <si>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</si>
  <si>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</si>
  <si>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</si>
  <si>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</si>
  <si>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</si>
  <si>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</si>
  <si>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</si>
  <si>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</si>
  <si>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</si>
  <si>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</si>
  <si>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</si>
  <si>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</si>
  <si>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</si>
  <si>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 xml:space="preserve">Исполнитель: Е.М. Исаенкова </t>
  </si>
  <si>
    <t>(2-17-99)</t>
  </si>
  <si>
    <t xml:space="preserve"> на 1 февраля 2022 года</t>
  </si>
  <si>
    <t xml:space="preserve">Факт на 1 февраля 2022 </t>
  </si>
  <si>
    <t>Факт на 1 февраля 2021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</si>
  <si>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</si>
  <si>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План годовой</t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</si>
  <si>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</si>
  <si>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</si>
  <si>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</si>
  <si>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</si>
  <si>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</si>
  <si>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</si>
  <si>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</si>
  <si>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</si>
  <si>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</si>
  <si>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</si>
  <si>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</si>
  <si>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</si>
  <si>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</si>
  <si>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</si>
  <si>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</si>
  <si>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</si>
  <si>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</si>
  <si>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</si>
  <si>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</si>
  <si>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</si>
  <si>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</si>
  <si>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</si>
  <si>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</si>
  <si>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</si>
  <si>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</si>
  <si>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</si>
  <si>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</si>
  <si>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</si>
  <si>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</si>
  <si>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</si>
  <si>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</si>
  <si>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</si>
  <si>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</si>
  <si>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</si>
  <si>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</si>
  <si>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</si>
  <si>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</si>
  <si>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</si>
  <si>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</si>
  <si>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</si>
  <si>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</si>
  <si>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1 11 09040 05 0000 120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</si>
  <si>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</si>
  <si>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</si>
  <si>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</si>
  <si>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</si>
  <si>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</si>
  <si>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</si>
  <si>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</si>
  <si>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</si>
  <si>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</si>
  <si>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</si>
  <si>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</si>
  <si>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</si>
  <si>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</si>
  <si>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</si>
  <si>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</si>
  <si>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</si>
  <si>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</si>
  <si>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</si>
  <si>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</si>
  <si>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</si>
  <si>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</si>
  <si>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</si>
  <si>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</si>
  <si>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</si>
  <si>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</si>
  <si>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</si>
  <si>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</si>
  <si>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</si>
  <si>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</si>
  <si>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</si>
  <si>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</si>
  <si>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</si>
  <si>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</si>
  <si>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</si>
  <si>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</si>
  <si>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</si>
  <si>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</si>
  <si>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</si>
  <si>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</si>
  <si>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</si>
  <si>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</si>
  <si>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</si>
  <si>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 xml:space="preserve">Факт на 1 марта 2022 </t>
  </si>
  <si>
    <t>Факт на 1 марта 2021</t>
  </si>
  <si>
    <t xml:space="preserve">Первоначальный план </t>
  </si>
  <si>
    <t>Уточненный план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</si>
  <si>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</si>
  <si>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</si>
  <si>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на 1 апреля 2022 года</t>
  </si>
  <si>
    <t xml:space="preserve">Факт на 1 апреля 2022 </t>
  </si>
  <si>
    <t>Факт на 1 апреля 2021</t>
  </si>
  <si>
    <t xml:space="preserve"> на 1 мая 2022 года</t>
  </si>
  <si>
    <t xml:space="preserve">Факт на 1 мая 2022 </t>
  </si>
  <si>
    <t>Факт на 1 мая 2021</t>
  </si>
  <si>
    <t>1 11 09 000 00 000 120</t>
  </si>
  <si>
    <t xml:space="preserve"> на 1июля 2022 года</t>
  </si>
  <si>
    <t xml:space="preserve">Факт на 1июля 2022 </t>
  </si>
  <si>
    <t>Факт на 1 июля 2021</t>
  </si>
  <si>
    <t xml:space="preserve"> на 1 июня 2022 года</t>
  </si>
  <si>
    <t xml:space="preserve"> на 1 ноября 2022 года</t>
  </si>
  <si>
    <t xml:space="preserve">Факт на 1 ноября 2022 </t>
  </si>
  <si>
    <t>Факт на 1 ноября 2021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</si>
  <si>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</si>
  <si>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</si>
  <si>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1 14 03050 10 0000 410</t>
  </si>
  <si>
    <t>Средства от распоржения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</si>
  <si>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</si>
  <si>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</si>
  <si>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на 1 декабря 2022 года</t>
  </si>
  <si>
    <t xml:space="preserve">Факт на 1 декабря 2022 </t>
  </si>
  <si>
    <t>Факт на 1 декабря 2021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</si>
  <si>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</si>
  <si>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</si>
  <si>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</si>
  <si>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</si>
  <si>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Субсидии на осуществление дорожной деятельности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</si>
  <si>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</si>
  <si>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 xml:space="preserve">Субсидии на софинансирование мероприятий по капитальному ремонту
объектов коммунальной инфраструктуры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</si>
</sst>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460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164" fontId="3" fillId="0" borderId="8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0" borderId="18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4" fontId="1" fillId="0" borderId="20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3" fillId="0" borderId="18" xfId="0" applyNumberFormat="1" applyFont="1" applyBorder="1"/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164" fontId="7" fillId="2" borderId="11" xfId="0" applyNumberFormat="1" applyFont="1" applyFill="1" applyBorder="1"/>
    <xf numFmtId="164" fontId="7" fillId="0" borderId="11" xfId="0" applyNumberFormat="1" applyFont="1" applyFill="1" applyBorder="1"/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35" xfId="0" applyNumberFormat="1" applyFont="1" applyFill="1" applyBorder="1"/>
    <xf numFmtId="0" fontId="1" fillId="0" borderId="15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/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164" fontId="1" fillId="2" borderId="19" xfId="0" applyNumberFormat="1" applyFont="1" applyFill="1" applyBorder="1" applyAlignment="1">
      <alignment wrapText="1"/>
    </xf>
    <xf numFmtId="164" fontId="1" fillId="2" borderId="40" xfId="0" applyNumberFormat="1" applyFont="1" applyFill="1" applyBorder="1"/>
    <xf numFmtId="0" fontId="1" fillId="2" borderId="21" xfId="0" applyFont="1" applyFill="1" applyBorder="1"/>
    <xf numFmtId="164" fontId="1" fillId="0" borderId="40" xfId="0" applyNumberFormat="1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42" xfId="2" applyFont="1" applyFill="1" applyBorder="1" applyAlignment="1">
      <alignment horizontal="center"/>
    </xf>
    <xf numFmtId="164" fontId="11" fillId="0" borderId="24" xfId="2" applyNumberFormat="1" applyFont="1" applyFill="1" applyBorder="1" applyAlignment="1"/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4" fontId="1" fillId="0" borderId="12" xfId="0" applyNumberFormat="1" applyFont="1" applyFill="1" applyBorder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4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Fill="1" applyBorder="1"/>
    <xf numFmtId="164" fontId="3" fillId="2" borderId="45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66" fontId="1" fillId="2" borderId="13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66" fontId="1" fillId="2" borderId="9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52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/>
    <xf numFmtId="165" fontId="3" fillId="0" borderId="35" xfId="0" applyNumberFormat="1" applyFont="1" applyBorder="1"/>
    <xf numFmtId="164" fontId="3" fillId="0" borderId="54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4" fontId="7" fillId="0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4" fontId="7" fillId="0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6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5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justify" wrapText="1"/>
    </xf>
    <xf numFmtId="164" fontId="1" fillId="2" borderId="14" xfId="0" applyNumberFormat="1" applyFont="1" applyFill="1" applyBorder="1" applyAlignment="1">
      <alignment vertical="center"/>
    </xf>
    <xf numFmtId="164" fontId="1" fillId="2" borderId="3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2" borderId="14" xfId="0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13" fillId="0" borderId="13" xfId="0" applyNumberFormat="1" applyFont="1" applyBorder="1"/>
    <xf numFmtId="164" fontId="13" fillId="2" borderId="9" xfId="0" applyNumberFormat="1" applyFont="1" applyFill="1" applyBorder="1"/>
    <xf numFmtId="164" fontId="6" fillId="2" borderId="11" xfId="0" applyNumberFormat="1" applyFont="1" applyFill="1" applyBorder="1"/>
    <xf numFmtId="164" fontId="12" fillId="2" borderId="14" xfId="0" applyNumberFormat="1" applyFont="1" applyFill="1" applyBorder="1"/>
    <xf numFmtId="164" fontId="12" fillId="2" borderId="10" xfId="0" applyNumberFormat="1" applyFont="1" applyFill="1" applyBorder="1"/>
    <xf numFmtId="164" fontId="12" fillId="2" borderId="15" xfId="0" applyNumberFormat="1" applyFont="1" applyFill="1" applyBorder="1"/>
    <xf numFmtId="164" fontId="13" fillId="2" borderId="5" xfId="0" applyNumberFormat="1" applyFont="1" applyFill="1" applyBorder="1"/>
    <xf numFmtId="164" fontId="6" fillId="2" borderId="19" xfId="0" applyNumberFormat="1" applyFont="1" applyFill="1" applyBorder="1"/>
    <xf numFmtId="164" fontId="12" fillId="2" borderId="22" xfId="0" applyNumberFormat="1" applyFont="1" applyFill="1" applyBorder="1"/>
    <xf numFmtId="164" fontId="14" fillId="2" borderId="5" xfId="0" applyNumberFormat="1" applyFont="1" applyFill="1" applyBorder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164" fontId="6" fillId="2" borderId="21" xfId="0" applyNumberFormat="1" applyFont="1" applyFill="1" applyBorder="1"/>
    <xf numFmtId="164" fontId="13" fillId="0" borderId="18" xfId="0" applyNumberFormat="1" applyFont="1" applyBorder="1"/>
    <xf numFmtId="164" fontId="6" fillId="2" borderId="22" xfId="0" applyNumberFormat="1" applyFont="1" applyFill="1" applyBorder="1"/>
    <xf numFmtId="164" fontId="13" fillId="0" borderId="5" xfId="0" applyNumberFormat="1" applyFont="1" applyBorder="1"/>
    <xf numFmtId="164" fontId="6" fillId="2" borderId="10" xfId="0" applyNumberFormat="1" applyFont="1" applyFill="1" applyBorder="1"/>
    <xf numFmtId="164" fontId="14" fillId="0" borderId="5" xfId="0" applyNumberFormat="1" applyFont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12" fillId="0" borderId="22" xfId="0" applyNumberFormat="1" applyFont="1" applyFill="1" applyBorder="1" applyAlignment="1">
      <alignment horizontal="right"/>
    </xf>
    <xf numFmtId="164" fontId="12" fillId="0" borderId="14" xfId="0" applyNumberFormat="1" applyFont="1" applyFill="1" applyBorder="1"/>
    <xf numFmtId="164" fontId="12" fillId="0" borderId="22" xfId="0" applyNumberFormat="1" applyFont="1" applyFill="1" applyBorder="1"/>
    <xf numFmtId="164" fontId="6" fillId="2" borderId="16" xfId="0" applyNumberFormat="1" applyFont="1" applyFill="1" applyBorder="1"/>
    <xf numFmtId="164" fontId="12" fillId="2" borderId="11" xfId="0" applyNumberFormat="1" applyFont="1" applyFill="1" applyBorder="1"/>
    <xf numFmtId="164" fontId="12" fillId="2" borderId="16" xfId="0" applyNumberFormat="1" applyFont="1" applyFill="1" applyBorder="1"/>
    <xf numFmtId="164" fontId="13" fillId="2" borderId="4" xfId="0" applyNumberFormat="1" applyFont="1" applyFill="1" applyBorder="1"/>
    <xf numFmtId="164" fontId="6" fillId="2" borderId="13" xfId="0" applyNumberFormat="1" applyFont="1" applyFill="1" applyBorder="1"/>
    <xf numFmtId="164" fontId="6" fillId="0" borderId="21" xfId="0" applyNumberFormat="1" applyFont="1" applyFill="1" applyBorder="1"/>
    <xf numFmtId="164" fontId="14" fillId="0" borderId="5" xfId="0" applyNumberFormat="1" applyFont="1" applyFill="1" applyBorder="1"/>
    <xf numFmtId="164" fontId="12" fillId="2" borderId="19" xfId="0" applyNumberFormat="1" applyFont="1" applyFill="1" applyBorder="1"/>
    <xf numFmtId="164" fontId="12" fillId="0" borderId="19" xfId="0" applyNumberFormat="1" applyFont="1" applyFill="1" applyBorder="1"/>
    <xf numFmtId="164" fontId="14" fillId="0" borderId="9" xfId="0" applyNumberFormat="1" applyFont="1" applyBorder="1"/>
    <xf numFmtId="164" fontId="6" fillId="2" borderId="20" xfId="0" applyNumberFormat="1" applyFont="1" applyFill="1" applyBorder="1"/>
    <xf numFmtId="164" fontId="13" fillId="0" borderId="34" xfId="0" applyNumberFormat="1" applyFont="1" applyBorder="1"/>
    <xf numFmtId="164" fontId="13" fillId="0" borderId="35" xfId="0" applyNumberFormat="1" applyFont="1" applyBorder="1"/>
    <xf numFmtId="164" fontId="13" fillId="0" borderId="9" xfId="0" applyNumberFormat="1" applyFont="1" applyBorder="1"/>
    <xf numFmtId="164" fontId="13" fillId="0" borderId="24" xfId="0" applyNumberFormat="1" applyFont="1" applyBorder="1"/>
    <xf numFmtId="164" fontId="6" fillId="2" borderId="14" xfId="0" applyNumberFormat="1" applyFont="1" applyFill="1" applyBorder="1" applyAlignment="1"/>
    <xf numFmtId="164" fontId="6" fillId="2" borderId="0" xfId="0" applyNumberFormat="1" applyFont="1" applyFill="1" applyBorder="1"/>
    <xf numFmtId="164" fontId="6" fillId="2" borderId="37" xfId="0" applyNumberFormat="1" applyFont="1" applyFill="1" applyBorder="1" applyAlignment="1">
      <alignment vertical="center"/>
    </xf>
    <xf numFmtId="164" fontId="6" fillId="2" borderId="35" xfId="0" applyNumberFormat="1" applyFont="1" applyFill="1" applyBorder="1"/>
    <xf numFmtId="164" fontId="6" fillId="2" borderId="5" xfId="0" applyNumberFormat="1" applyFont="1" applyFill="1" applyBorder="1"/>
    <xf numFmtId="164" fontId="13" fillId="0" borderId="24" xfId="2" applyNumberFormat="1" applyFont="1" applyFill="1" applyBorder="1" applyAlignment="1"/>
    <xf numFmtId="164" fontId="6" fillId="0" borderId="12" xfId="2" applyNumberFormat="1" applyFont="1" applyFill="1" applyBorder="1" applyAlignment="1"/>
    <xf numFmtId="168" fontId="6" fillId="0" borderId="16" xfId="2" applyNumberFormat="1" applyFont="1" applyFill="1" applyBorder="1" applyAlignment="1"/>
    <xf numFmtId="164" fontId="6" fillId="2" borderId="9" xfId="0" applyNumberFormat="1" applyFont="1" applyFill="1" applyBorder="1"/>
    <xf numFmtId="166" fontId="13" fillId="2" borderId="24" xfId="0" applyNumberFormat="1" applyFont="1" applyFill="1" applyBorder="1"/>
    <xf numFmtId="166" fontId="6" fillId="2" borderId="34" xfId="0" applyNumberFormat="1" applyFont="1" applyFill="1" applyBorder="1"/>
    <xf numFmtId="166" fontId="6" fillId="2" borderId="32" xfId="0" applyNumberFormat="1" applyFont="1" applyFill="1" applyBorder="1"/>
    <xf numFmtId="166" fontId="6" fillId="2" borderId="0" xfId="0" applyNumberFormat="1" applyFont="1" applyFill="1" applyBorder="1"/>
    <xf numFmtId="166" fontId="13" fillId="2" borderId="0" xfId="0" applyNumberFormat="1" applyFont="1" applyFill="1" applyBorder="1"/>
    <xf numFmtId="166" fontId="13" fillId="2" borderId="0" xfId="0" applyNumberFormat="1" applyFont="1" applyFill="1"/>
    <xf numFmtId="0" fontId="6" fillId="2" borderId="0" xfId="0" applyFont="1" applyFill="1"/>
    <xf numFmtId="164" fontId="13" fillId="2" borderId="13" xfId="0" applyNumberFormat="1" applyFont="1" applyFill="1" applyBorder="1"/>
    <xf numFmtId="164" fontId="13" fillId="2" borderId="18" xfId="0" applyNumberFormat="1" applyFont="1" applyFill="1" applyBorder="1"/>
    <xf numFmtId="164" fontId="12" fillId="2" borderId="22" xfId="0" applyNumberFormat="1" applyFont="1" applyFill="1" applyBorder="1" applyAlignment="1">
      <alignment horizontal="right"/>
    </xf>
    <xf numFmtId="164" fontId="14" fillId="2" borderId="9" xfId="0" applyNumberFormat="1" applyFont="1" applyFill="1" applyBorder="1"/>
    <xf numFmtId="164" fontId="13" fillId="2" borderId="34" xfId="0" applyNumberFormat="1" applyFont="1" applyFill="1" applyBorder="1"/>
    <xf numFmtId="164" fontId="13" fillId="2" borderId="35" xfId="0" applyNumberFormat="1" applyFont="1" applyFill="1" applyBorder="1"/>
    <xf numFmtId="164" fontId="13" fillId="2" borderId="24" xfId="0" applyNumberFormat="1" applyFont="1" applyFill="1" applyBorder="1"/>
    <xf numFmtId="164" fontId="13" fillId="2" borderId="24" xfId="2" applyNumberFormat="1" applyFont="1" applyFill="1" applyBorder="1" applyAlignment="1"/>
    <xf numFmtId="164" fontId="6" fillId="2" borderId="12" xfId="2" applyNumberFormat="1" applyFont="1" applyFill="1" applyBorder="1" applyAlignment="1"/>
    <xf numFmtId="168" fontId="6" fillId="2" borderId="16" xfId="2" applyNumberFormat="1" applyFont="1" applyFill="1" applyBorder="1" applyAlignment="1"/>
    <xf numFmtId="0" fontId="1" fillId="0" borderId="11" xfId="0" applyFont="1" applyBorder="1" applyAlignment="1">
      <alignment horizontal="distributed" vertical="distributed"/>
    </xf>
    <xf numFmtId="164" fontId="3" fillId="2" borderId="8" xfId="0" applyNumberFormat="1" applyFont="1" applyFill="1" applyBorder="1"/>
    <xf numFmtId="164" fontId="3" fillId="0" borderId="44" xfId="0" applyNumberFormat="1" applyFont="1" applyFill="1" applyBorder="1"/>
    <xf numFmtId="0" fontId="7" fillId="2" borderId="14" xfId="1" applyFont="1" applyFill="1" applyBorder="1" applyAlignment="1">
      <alignment horizontal="left" vertical="distributed" wrapText="1"/>
    </xf>
    <xf numFmtId="0" fontId="1" fillId="2" borderId="20" xfId="0" applyFont="1" applyFill="1" applyBorder="1" applyAlignment="1">
      <alignment horizontal="left" wrapText="1"/>
    </xf>
    <xf numFmtId="164" fontId="1" fillId="2" borderId="32" xfId="0" applyNumberFormat="1" applyFont="1" applyFill="1" applyBorder="1"/>
    <xf numFmtId="164" fontId="6" fillId="2" borderId="32" xfId="0" applyNumberFormat="1" applyFont="1" applyFill="1" applyBorder="1"/>
    <xf numFmtId="164" fontId="1" fillId="0" borderId="32" xfId="0" applyNumberFormat="1" applyFont="1" applyFill="1" applyBorder="1"/>
    <xf numFmtId="165" fontId="1" fillId="0" borderId="38" xfId="0" applyNumberFormat="1" applyFont="1" applyBorder="1"/>
    <xf numFmtId="164" fontId="1" fillId="0" borderId="10" xfId="0" applyNumberFormat="1" applyFont="1" applyBorder="1"/>
    <xf numFmtId="164" fontId="6" fillId="2" borderId="15" xfId="0" applyNumberFormat="1" applyFont="1" applyFill="1" applyBorder="1" applyAlignment="1"/>
    <xf numFmtId="0" fontId="9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7109375" style="242" hidden="1" customWidth="1"/>
    <col min="4" max="4" width="14.425781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215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5</v>
      </c>
      <c r="D5" s="451" t="s">
        <v>219</v>
      </c>
      <c r="E5" s="451" t="s">
        <v>216</v>
      </c>
      <c r="F5" s="454" t="s">
        <v>217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2"/>
      <c r="F6" s="455"/>
      <c r="G6" s="441" t="s">
        <v>7</v>
      </c>
      <c r="H6" s="443" t="s">
        <v>8</v>
      </c>
    </row>
    <row r="7" spans="1:8" ht="6.75" customHeight="1" thickBot="1" x14ac:dyDescent="0.25">
      <c r="A7" s="447"/>
      <c r="B7" s="450"/>
      <c r="C7" s="453"/>
      <c r="D7" s="453"/>
      <c r="E7" s="453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 t="e">
        <f>C9+C14+C20+C29+C32+C37+C50+C55+C59+C64+C97</f>
        <v>#REF!</v>
      </c>
      <c r="D8" s="251">
        <f>D9+D14+D20+D29+D32+D37+D50+D55+D59+D64+D97</f>
        <v>142311.74122</v>
      </c>
      <c r="E8" s="251">
        <f>E9+E20+E32+E50+E64+E97+E37+E29+E14+E59+E55</f>
        <v>7336.9473399999997</v>
      </c>
      <c r="F8" s="251">
        <f>F9+F20+F32+F50+F64+F97+F37+F29+F14+F59+F55</f>
        <v>5768.4913800000004</v>
      </c>
      <c r="G8" s="275">
        <f t="shared" ref="G8:G27" si="0">E8/D8*100</f>
        <v>5.1555460407569598</v>
      </c>
      <c r="H8" s="256">
        <f t="shared" ref="H8:H40" si="1">E8-D8</f>
        <v>-134974.79387999998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0</v>
      </c>
      <c r="D9" s="17">
        <f>D10</f>
        <v>68657.263330000002</v>
      </c>
      <c r="E9" s="17">
        <f>E10</f>
        <v>4659.54799</v>
      </c>
      <c r="F9" s="18">
        <f>F10</f>
        <v>3272.8638500000002</v>
      </c>
      <c r="G9" s="38">
        <f t="shared" si="0"/>
        <v>6.7866788799954918</v>
      </c>
      <c r="H9" s="97">
        <f t="shared" si="1"/>
        <v>-63997.715340000002</v>
      </c>
    </row>
    <row r="10" spans="1:8" x14ac:dyDescent="0.2">
      <c r="A10" s="278" t="s">
        <v>223</v>
      </c>
      <c r="B10" s="19" t="s">
        <v>11</v>
      </c>
      <c r="C10" s="20">
        <f>C11+C12+C13</f>
        <v>0</v>
      </c>
      <c r="D10" s="20">
        <f>D11+D12+D13</f>
        <v>68657.263330000002</v>
      </c>
      <c r="E10" s="20">
        <f>E11+E12+E13</f>
        <v>4659.54799</v>
      </c>
      <c r="F10" s="20">
        <f>F11+F12+F13</f>
        <v>3272.8638500000002</v>
      </c>
      <c r="G10" s="21">
        <f t="shared" si="0"/>
        <v>6.7866788799954918</v>
      </c>
      <c r="H10" s="22">
        <f t="shared" si="1"/>
        <v>-63997.715340000002</v>
      </c>
    </row>
    <row r="11" spans="1:8" ht="24" x14ac:dyDescent="0.2">
      <c r="A11" s="279" t="s">
        <v>224</v>
      </c>
      <c r="B11" s="333" t="s">
        <v>12</v>
      </c>
      <c r="C11" s="42"/>
      <c r="D11" s="42">
        <v>67824.563330000004</v>
      </c>
      <c r="E11" s="42">
        <v>4651.6633099999999</v>
      </c>
      <c r="F11" s="43">
        <v>3205.1164600000002</v>
      </c>
      <c r="G11" s="62">
        <f t="shared" si="0"/>
        <v>6.8583756114541563</v>
      </c>
      <c r="H11" s="44">
        <f t="shared" si="1"/>
        <v>-63172.900020000001</v>
      </c>
    </row>
    <row r="12" spans="1:8" ht="46.5" customHeight="1" x14ac:dyDescent="0.2">
      <c r="A12" s="279" t="s">
        <v>225</v>
      </c>
      <c r="B12" s="273" t="s">
        <v>13</v>
      </c>
      <c r="C12" s="266"/>
      <c r="D12" s="266">
        <v>283</v>
      </c>
      <c r="E12" s="266">
        <v>4.6470399999999996</v>
      </c>
      <c r="F12" s="267">
        <v>65.725430000000003</v>
      </c>
      <c r="G12" s="268">
        <f t="shared" si="0"/>
        <v>1.6420636042402827</v>
      </c>
      <c r="H12" s="44">
        <f t="shared" si="1"/>
        <v>-278.35296</v>
      </c>
    </row>
    <row r="13" spans="1:8" ht="24.75" thickBot="1" x14ac:dyDescent="0.25">
      <c r="A13" s="279" t="s">
        <v>226</v>
      </c>
      <c r="B13" s="333" t="s">
        <v>14</v>
      </c>
      <c r="C13" s="269"/>
      <c r="D13" s="269">
        <v>549.70000000000005</v>
      </c>
      <c r="E13" s="269">
        <v>3.2376399999999999</v>
      </c>
      <c r="F13" s="270">
        <v>2.02196</v>
      </c>
      <c r="G13" s="271">
        <f t="shared" si="0"/>
        <v>0.58898308168091673</v>
      </c>
      <c r="H13" s="272">
        <f t="shared" si="1"/>
        <v>-546.46235999999999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0</v>
      </c>
      <c r="D14" s="35">
        <f>D15</f>
        <v>10525.67599</v>
      </c>
      <c r="E14" s="36">
        <f>E15</f>
        <v>991.33844999999985</v>
      </c>
      <c r="F14" s="37">
        <f>F15</f>
        <v>778.20468999999991</v>
      </c>
      <c r="G14" s="38">
        <f t="shared" si="0"/>
        <v>9.4182877274754482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0</v>
      </c>
      <c r="D15" s="39">
        <f>D16+D17+D18+D19</f>
        <v>10525.67599</v>
      </c>
      <c r="E15" s="39">
        <f>E16+E17+E18+E19</f>
        <v>991.33844999999985</v>
      </c>
      <c r="F15" s="40">
        <f>F16+F17+F18+F19</f>
        <v>778.20468999999991</v>
      </c>
      <c r="G15" s="41">
        <f t="shared" si="0"/>
        <v>9.4182877274754482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/>
      <c r="D16" s="42">
        <v>4758.9827100000002</v>
      </c>
      <c r="E16" s="42">
        <v>455.47071</v>
      </c>
      <c r="F16" s="43">
        <v>357.42683</v>
      </c>
      <c r="G16" s="25">
        <f t="shared" si="0"/>
        <v>9.5707578227364483</v>
      </c>
      <c r="H16" s="44">
        <f t="shared" si="1"/>
        <v>-4303.5120000000006</v>
      </c>
    </row>
    <row r="17" spans="1:8" s="45" customFormat="1" x14ac:dyDescent="0.2">
      <c r="A17" s="282" t="s">
        <v>230</v>
      </c>
      <c r="B17" s="335" t="s">
        <v>18</v>
      </c>
      <c r="C17" s="42"/>
      <c r="D17" s="42">
        <v>26.34639</v>
      </c>
      <c r="E17" s="42">
        <v>2.6803900000000001</v>
      </c>
      <c r="F17" s="43">
        <v>2.1068899999999999</v>
      </c>
      <c r="G17" s="25">
        <f t="shared" si="0"/>
        <v>10.173651874127728</v>
      </c>
      <c r="H17" s="44">
        <f t="shared" si="1"/>
        <v>-23.666</v>
      </c>
    </row>
    <row r="18" spans="1:8" s="45" customFormat="1" x14ac:dyDescent="0.2">
      <c r="A18" s="282" t="s">
        <v>231</v>
      </c>
      <c r="B18" s="335" t="s">
        <v>19</v>
      </c>
      <c r="C18" s="42"/>
      <c r="D18" s="42">
        <v>6337.0951400000004</v>
      </c>
      <c r="E18" s="42">
        <v>563.53211999999996</v>
      </c>
      <c r="F18" s="43">
        <v>479.58310999999998</v>
      </c>
      <c r="G18" s="46">
        <f t="shared" si="0"/>
        <v>8.8925936497775222</v>
      </c>
      <c r="H18" s="44">
        <f t="shared" si="1"/>
        <v>-5773.5630200000005</v>
      </c>
    </row>
    <row r="19" spans="1:8" s="45" customFormat="1" ht="12.75" thickBot="1" x14ac:dyDescent="0.25">
      <c r="A19" s="283" t="s">
        <v>232</v>
      </c>
      <c r="B19" s="336" t="s">
        <v>20</v>
      </c>
      <c r="C19" s="47"/>
      <c r="D19" s="47">
        <v>-596.74824999999998</v>
      </c>
      <c r="E19" s="47">
        <v>-30.34477</v>
      </c>
      <c r="F19" s="48">
        <v>-60.912140000000001</v>
      </c>
      <c r="G19" s="29">
        <f t="shared" si="0"/>
        <v>5.0850203582498992</v>
      </c>
      <c r="H19" s="44">
        <f t="shared" si="1"/>
        <v>566.40347999999994</v>
      </c>
    </row>
    <row r="20" spans="1:8" s="53" customFormat="1" ht="12.75" thickBot="1" x14ac:dyDescent="0.25">
      <c r="A20" s="150" t="s">
        <v>233</v>
      </c>
      <c r="B20" s="50" t="s">
        <v>21</v>
      </c>
      <c r="C20" s="51" t="e">
        <f>C21+C25+C27+C28+#REF!</f>
        <v>#REF!</v>
      </c>
      <c r="D20" s="51">
        <f>D21+D25+D27+D28</f>
        <v>26143.42</v>
      </c>
      <c r="E20" s="51">
        <f>E21+E25+E27+E28+E26</f>
        <v>391.09882999999996</v>
      </c>
      <c r="F20" s="51">
        <f>F21+F25+F27+F28+F26</f>
        <v>855.69079000000011</v>
      </c>
      <c r="G20" s="12">
        <f t="shared" si="0"/>
        <v>1.4959742451446674</v>
      </c>
      <c r="H20" s="52">
        <f t="shared" si="1"/>
        <v>-25752.321169999999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0</v>
      </c>
      <c r="D21" s="39">
        <f>D22+D23+D24</f>
        <v>20225</v>
      </c>
      <c r="E21" s="39">
        <f>E22+E23+E24</f>
        <v>371.72831000000002</v>
      </c>
      <c r="F21" s="39">
        <f>F22+F23+F24</f>
        <v>201.63032999999999</v>
      </c>
      <c r="G21" s="46">
        <f t="shared" si="0"/>
        <v>1.8379644499381953</v>
      </c>
      <c r="H21" s="22">
        <f t="shared" si="1"/>
        <v>-19853.271690000001</v>
      </c>
    </row>
    <row r="22" spans="1:8" s="53" customFormat="1" x14ac:dyDescent="0.2">
      <c r="A22" s="184" t="s">
        <v>235</v>
      </c>
      <c r="B22" s="56" t="s">
        <v>23</v>
      </c>
      <c r="C22" s="42"/>
      <c r="D22" s="42">
        <v>12749</v>
      </c>
      <c r="E22" s="42">
        <v>329.55824000000001</v>
      </c>
      <c r="F22" s="43">
        <v>210.40382</v>
      </c>
      <c r="G22" s="62">
        <f t="shared" si="0"/>
        <v>2.5849732528041418</v>
      </c>
      <c r="H22" s="44">
        <f t="shared" si="1"/>
        <v>-12419.44176</v>
      </c>
    </row>
    <row r="23" spans="1:8" s="53" customFormat="1" ht="23.25" customHeight="1" x14ac:dyDescent="0.2">
      <c r="A23" s="208" t="s">
        <v>236</v>
      </c>
      <c r="B23" s="56" t="s">
        <v>24</v>
      </c>
      <c r="C23" s="42"/>
      <c r="D23" s="42">
        <v>7476</v>
      </c>
      <c r="E23" s="42">
        <v>42.170070000000003</v>
      </c>
      <c r="F23" s="43">
        <v>-8.7734900000000007</v>
      </c>
      <c r="G23" s="62">
        <f t="shared" si="0"/>
        <v>0.56407263242375605</v>
      </c>
      <c r="H23" s="44">
        <f t="shared" si="1"/>
        <v>-7433.8299299999999</v>
      </c>
    </row>
    <row r="24" spans="1:8" s="53" customFormat="1" ht="24" hidden="1" x14ac:dyDescent="0.2">
      <c r="A24" s="208" t="s">
        <v>237</v>
      </c>
      <c r="B24" s="98" t="s">
        <v>25</v>
      </c>
      <c r="C24" s="23"/>
      <c r="D24" s="23"/>
      <c r="E24" s="23"/>
      <c r="F24" s="24"/>
      <c r="G24" s="25"/>
      <c r="H24" s="26">
        <f t="shared" si="1"/>
        <v>0</v>
      </c>
    </row>
    <row r="25" spans="1:8" ht="14.25" customHeight="1" x14ac:dyDescent="0.2">
      <c r="A25" s="208" t="s">
        <v>238</v>
      </c>
      <c r="B25" s="338" t="s">
        <v>26</v>
      </c>
      <c r="C25" s="30"/>
      <c r="D25" s="30"/>
      <c r="E25" s="30">
        <v>-3.5319999999999997E-2</v>
      </c>
      <c r="F25" s="59">
        <v>95.571259999999995</v>
      </c>
      <c r="G25" s="25" t="e">
        <f t="shared" si="0"/>
        <v>#DIV/0!</v>
      </c>
      <c r="H25" s="26">
        <f t="shared" si="1"/>
        <v>-3.5319999999999997E-2</v>
      </c>
    </row>
    <row r="26" spans="1:8" ht="24" hidden="1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/>
      <c r="D27" s="60">
        <v>5341.42</v>
      </c>
      <c r="E27" s="60">
        <v>1.268</v>
      </c>
      <c r="F27" s="61">
        <v>525.06217000000004</v>
      </c>
      <c r="G27" s="25">
        <f t="shared" si="0"/>
        <v>2.3739005732558008E-2</v>
      </c>
      <c r="H27" s="26">
        <f t="shared" si="1"/>
        <v>-5340.152</v>
      </c>
    </row>
    <row r="28" spans="1:8" ht="12.75" thickBot="1" x14ac:dyDescent="0.25">
      <c r="A28" s="147" t="s">
        <v>241</v>
      </c>
      <c r="B28" s="340" t="s">
        <v>28</v>
      </c>
      <c r="C28" s="30"/>
      <c r="D28" s="30">
        <v>577</v>
      </c>
      <c r="E28" s="30">
        <v>18.137840000000001</v>
      </c>
      <c r="F28" s="31">
        <v>33.427030000000002</v>
      </c>
      <c r="G28" s="63">
        <f t="shared" ref="G28:G40" si="2">E28/D28*100</f>
        <v>3.1434731369150781</v>
      </c>
      <c r="H28" s="26">
        <f t="shared" si="1"/>
        <v>-558.86216000000002</v>
      </c>
    </row>
    <row r="29" spans="1:8" ht="12.75" thickBot="1" x14ac:dyDescent="0.25">
      <c r="A29" s="285" t="s">
        <v>242</v>
      </c>
      <c r="B29" s="64" t="s">
        <v>29</v>
      </c>
      <c r="C29" s="11">
        <f>C30+C31</f>
        <v>0</v>
      </c>
      <c r="D29" s="249">
        <f>D30+D31</f>
        <v>10233.77684</v>
      </c>
      <c r="E29" s="65">
        <f>E30+E31</f>
        <v>210.82562000000001</v>
      </c>
      <c r="F29" s="11">
        <f>F30+F31</f>
        <v>117.89005999999999</v>
      </c>
      <c r="G29" s="12">
        <f t="shared" si="2"/>
        <v>2.0600959283767222</v>
      </c>
      <c r="H29" s="52">
        <f t="shared" si="1"/>
        <v>-10022.951220000001</v>
      </c>
    </row>
    <row r="30" spans="1:8" x14ac:dyDescent="0.2">
      <c r="A30" s="286" t="s">
        <v>243</v>
      </c>
      <c r="B30" s="54" t="s">
        <v>30</v>
      </c>
      <c r="C30" s="27"/>
      <c r="D30" s="27">
        <v>1075</v>
      </c>
      <c r="E30" s="20">
        <v>31.184940000000001</v>
      </c>
      <c r="F30" s="66">
        <v>22.325869999999998</v>
      </c>
      <c r="G30" s="41">
        <f t="shared" si="2"/>
        <v>2.9009246511627911</v>
      </c>
      <c r="H30" s="22">
        <f t="shared" si="1"/>
        <v>-1043.8150599999999</v>
      </c>
    </row>
    <row r="31" spans="1:8" ht="12.75" thickBot="1" x14ac:dyDescent="0.25">
      <c r="A31" s="167" t="s">
        <v>244</v>
      </c>
      <c r="B31" s="67" t="s">
        <v>31</v>
      </c>
      <c r="C31" s="30"/>
      <c r="D31" s="30">
        <v>9158.7768400000004</v>
      </c>
      <c r="E31" s="68">
        <v>179.64068</v>
      </c>
      <c r="F31" s="59">
        <v>95.564189999999996</v>
      </c>
      <c r="G31" s="69">
        <f t="shared" si="2"/>
        <v>1.9614047065262918</v>
      </c>
      <c r="H31" s="33">
        <f t="shared" si="1"/>
        <v>-8979.13616</v>
      </c>
    </row>
    <row r="32" spans="1:8" ht="12.75" thickBot="1" x14ac:dyDescent="0.25">
      <c r="A32" s="293" t="s">
        <v>245</v>
      </c>
      <c r="B32" s="70" t="s">
        <v>32</v>
      </c>
      <c r="C32" s="11" t="e">
        <f>C33+C35+C36+#REF!</f>
        <v>#REF!</v>
      </c>
      <c r="D32" s="11">
        <f>D33+D35+D36</f>
        <v>1727.6237799999999</v>
      </c>
      <c r="E32" s="11">
        <f t="shared" ref="E32:F32" si="3">E33+E35+E36</f>
        <v>101.73225000000001</v>
      </c>
      <c r="F32" s="11">
        <f t="shared" si="3"/>
        <v>74.539990000000003</v>
      </c>
      <c r="G32" s="71">
        <f t="shared" si="2"/>
        <v>5.888565043947243</v>
      </c>
      <c r="H32" s="52">
        <f t="shared" si="1"/>
        <v>-1625.8915299999999</v>
      </c>
    </row>
    <row r="33" spans="1:9" x14ac:dyDescent="0.2">
      <c r="A33" s="286" t="s">
        <v>246</v>
      </c>
      <c r="B33" s="19" t="s">
        <v>33</v>
      </c>
      <c r="C33" s="27">
        <f>C34</f>
        <v>0</v>
      </c>
      <c r="D33" s="27">
        <f>D34</f>
        <v>1639</v>
      </c>
      <c r="E33" s="27">
        <f>E34</f>
        <v>98.502250000000004</v>
      </c>
      <c r="F33" s="28">
        <f>F34</f>
        <v>67.624989999999997</v>
      </c>
      <c r="G33" s="46">
        <f t="shared" si="2"/>
        <v>6.0098993288590608</v>
      </c>
      <c r="H33" s="22">
        <f t="shared" si="1"/>
        <v>-1540.49775</v>
      </c>
    </row>
    <row r="34" spans="1:9" s="45" customFormat="1" x14ac:dyDescent="0.2">
      <c r="A34" s="294" t="s">
        <v>247</v>
      </c>
      <c r="B34" s="287" t="s">
        <v>34</v>
      </c>
      <c r="C34" s="269"/>
      <c r="D34" s="269">
        <v>1639</v>
      </c>
      <c r="E34" s="47">
        <v>98.502250000000004</v>
      </c>
      <c r="F34" s="48">
        <v>67.624989999999997</v>
      </c>
      <c r="G34" s="288">
        <f t="shared" si="2"/>
        <v>6.0098993288590608</v>
      </c>
      <c r="H34" s="44">
        <f t="shared" si="1"/>
        <v>-1540.49775</v>
      </c>
    </row>
    <row r="35" spans="1:9" x14ac:dyDescent="0.2">
      <c r="A35" s="167" t="s">
        <v>248</v>
      </c>
      <c r="B35" s="67" t="s">
        <v>35</v>
      </c>
      <c r="C35" s="30"/>
      <c r="D35" s="30">
        <v>82.623779999999996</v>
      </c>
      <c r="E35" s="60">
        <v>3.23</v>
      </c>
      <c r="F35" s="61">
        <v>1.64</v>
      </c>
      <c r="G35" s="46">
        <f t="shared" si="2"/>
        <v>3.9092861643463905</v>
      </c>
      <c r="H35" s="26">
        <f t="shared" si="1"/>
        <v>-79.393779999999992</v>
      </c>
    </row>
    <row r="36" spans="1:9" ht="13.5" customHeight="1" thickBot="1" x14ac:dyDescent="0.25">
      <c r="A36" s="137" t="s">
        <v>249</v>
      </c>
      <c r="B36" s="289" t="s">
        <v>250</v>
      </c>
      <c r="C36" s="30"/>
      <c r="D36" s="30">
        <v>6</v>
      </c>
      <c r="E36" s="30"/>
      <c r="F36" s="31">
        <v>5.2750000000000004</v>
      </c>
      <c r="G36" s="29">
        <f t="shared" si="2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0</v>
      </c>
      <c r="D37" s="76">
        <f>D38+D46+D47+D45</f>
        <v>24007.510280000002</v>
      </c>
      <c r="E37" s="77">
        <f>E38+E46+E47</f>
        <v>894.44812999999999</v>
      </c>
      <c r="F37" s="76">
        <f>F38+F46+F47+F45</f>
        <v>471.18060999999994</v>
      </c>
      <c r="G37" s="12">
        <f t="shared" si="2"/>
        <v>3.7257013308253804</v>
      </c>
      <c r="H37" s="13">
        <f t="shared" si="1"/>
        <v>-23113.062150000002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0</v>
      </c>
      <c r="D38" s="79">
        <f>D39+D41+D43</f>
        <v>22860.576280000001</v>
      </c>
      <c r="E38" s="79">
        <f>E39+E41+E43+E45</f>
        <v>687.51620000000003</v>
      </c>
      <c r="F38" s="39">
        <f>F39+F41+F43</f>
        <v>361.97272999999996</v>
      </c>
      <c r="G38" s="21">
        <f t="shared" si="2"/>
        <v>3.0074316219293484</v>
      </c>
      <c r="H38" s="80">
        <f t="shared" si="1"/>
        <v>-22173.060080000003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0</v>
      </c>
      <c r="D39" s="24">
        <f>D40</f>
        <v>10328.700000000001</v>
      </c>
      <c r="E39" s="23">
        <f>E40</f>
        <v>314.07589000000002</v>
      </c>
      <c r="F39" s="23">
        <f>F40</f>
        <v>186.13086999999999</v>
      </c>
      <c r="G39" s="25">
        <f t="shared" si="2"/>
        <v>3.0408075556459186</v>
      </c>
      <c r="H39" s="26">
        <f t="shared" si="1"/>
        <v>-10014.624110000001</v>
      </c>
    </row>
    <row r="40" spans="1:9" s="81" customFormat="1" ht="24" x14ac:dyDescent="0.2">
      <c r="A40" s="296" t="s">
        <v>254</v>
      </c>
      <c r="B40" s="83" t="s">
        <v>38</v>
      </c>
      <c r="C40" s="84"/>
      <c r="D40" s="302">
        <v>10328.700000000001</v>
      </c>
      <c r="E40" s="47">
        <v>314.07589000000002</v>
      </c>
      <c r="F40" s="47">
        <v>186.13086999999999</v>
      </c>
      <c r="G40" s="303">
        <f t="shared" si="2"/>
        <v>3.0408075556459186</v>
      </c>
      <c r="H40" s="304">
        <f t="shared" si="1"/>
        <v>-10014.624110000001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0</v>
      </c>
      <c r="D41" s="24">
        <f>D42</f>
        <v>12143.262280000001</v>
      </c>
      <c r="E41" s="23">
        <f>E42</f>
        <v>361.88263000000001</v>
      </c>
      <c r="F41" s="68">
        <f>F42</f>
        <v>156.50642999999999</v>
      </c>
      <c r="G41" s="85">
        <f>G42</f>
        <v>2.9801104650108901</v>
      </c>
      <c r="H41" s="23">
        <f>E41-D41</f>
        <v>-11781.379650000001</v>
      </c>
    </row>
    <row r="42" spans="1:9" s="81" customFormat="1" ht="24" x14ac:dyDescent="0.2">
      <c r="A42" s="298" t="s">
        <v>256</v>
      </c>
      <c r="B42" s="343" t="s">
        <v>39</v>
      </c>
      <c r="C42" s="24"/>
      <c r="D42" s="43">
        <v>12143.262280000001</v>
      </c>
      <c r="E42" s="42">
        <v>361.88263000000001</v>
      </c>
      <c r="F42" s="42">
        <v>156.50642999999999</v>
      </c>
      <c r="G42" s="305">
        <f>E42/D42*100</f>
        <v>2.9801104650108901</v>
      </c>
      <c r="H42" s="42">
        <f>E42-D42</f>
        <v>-11781.379650000001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0</v>
      </c>
      <c r="D43" s="24">
        <f>D44</f>
        <v>388.61399999999998</v>
      </c>
      <c r="E43" s="23">
        <f>E44</f>
        <v>11.55768</v>
      </c>
      <c r="F43" s="23">
        <f>F44</f>
        <v>19.335429999999999</v>
      </c>
      <c r="G43" s="85">
        <f>G44</f>
        <v>2.9740771047877845</v>
      </c>
      <c r="H43" s="68">
        <f>E43-D43</f>
        <v>-377.05631999999997</v>
      </c>
      <c r="I43" s="86"/>
    </row>
    <row r="44" spans="1:9" s="87" customFormat="1" ht="36" x14ac:dyDescent="0.2">
      <c r="A44" s="296" t="s">
        <v>258</v>
      </c>
      <c r="B44" s="343" t="s">
        <v>41</v>
      </c>
      <c r="C44" s="59"/>
      <c r="D44" s="48">
        <v>388.61399999999998</v>
      </c>
      <c r="E44" s="42">
        <v>11.55768</v>
      </c>
      <c r="F44" s="47">
        <v>19.335429999999999</v>
      </c>
      <c r="G44" s="305">
        <f>E44/D44*100</f>
        <v>2.9740771047877845</v>
      </c>
      <c r="H44" s="42">
        <f>H43</f>
        <v>-377.05631999999997</v>
      </c>
    </row>
    <row r="45" spans="1:9" s="45" customFormat="1" ht="24" x14ac:dyDescent="0.2">
      <c r="A45" s="168" t="s">
        <v>259</v>
      </c>
      <c r="B45" s="341" t="s">
        <v>42</v>
      </c>
      <c r="C45" s="68"/>
      <c r="D45" s="68">
        <v>182.934</v>
      </c>
      <c r="E45" s="68">
        <v>0</v>
      </c>
      <c r="F45" s="68"/>
      <c r="G45" s="63">
        <f t="shared" ref="G45:G52" si="4">E45/D45*100</f>
        <v>0</v>
      </c>
      <c r="H45" s="88">
        <f t="shared" ref="H45:H124" si="5">E45-D45</f>
        <v>-182.934</v>
      </c>
    </row>
    <row r="46" spans="1:9" s="45" customFormat="1" ht="24.75" thickBot="1" x14ac:dyDescent="0.25">
      <c r="A46" s="299" t="s">
        <v>260</v>
      </c>
      <c r="B46" s="341" t="s">
        <v>43</v>
      </c>
      <c r="C46" s="89"/>
      <c r="D46" s="89">
        <v>587.78</v>
      </c>
      <c r="E46" s="89">
        <v>150.23649</v>
      </c>
      <c r="F46" s="89">
        <v>88.159599999999998</v>
      </c>
      <c r="G46" s="63">
        <f t="shared" si="4"/>
        <v>25.559986729728813</v>
      </c>
      <c r="H46" s="88">
        <f t="shared" si="5"/>
        <v>-437.54350999999997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0</v>
      </c>
      <c r="D47" s="11">
        <f>D48+D49</f>
        <v>376.22</v>
      </c>
      <c r="E47" s="11">
        <f t="shared" ref="E47:F47" si="6">E48+E49</f>
        <v>56.695439999999998</v>
      </c>
      <c r="F47" s="11">
        <f t="shared" si="6"/>
        <v>21.048279999999998</v>
      </c>
      <c r="G47" s="12">
        <f t="shared" si="4"/>
        <v>15.069757057041091</v>
      </c>
      <c r="H47" s="13">
        <f t="shared" si="5"/>
        <v>-319.52456000000001</v>
      </c>
    </row>
    <row r="48" spans="1:9" s="45" customFormat="1" x14ac:dyDescent="0.2">
      <c r="A48" s="300" t="s">
        <v>262</v>
      </c>
      <c r="B48" s="91" t="s">
        <v>45</v>
      </c>
      <c r="C48" s="20"/>
      <c r="D48" s="20">
        <v>365.22</v>
      </c>
      <c r="E48" s="92">
        <v>56.695439999999998</v>
      </c>
      <c r="F48" s="93">
        <v>21.048279999999998</v>
      </c>
      <c r="G48" s="29">
        <f t="shared" si="4"/>
        <v>15.523640545424675</v>
      </c>
      <c r="H48" s="74">
        <f t="shared" si="5"/>
        <v>-308.52456000000001</v>
      </c>
    </row>
    <row r="49" spans="1:9" s="45" customFormat="1" ht="48.75" thickBot="1" x14ac:dyDescent="0.25">
      <c r="A49" s="301" t="s">
        <v>263</v>
      </c>
      <c r="B49" s="94" t="s">
        <v>46</v>
      </c>
      <c r="C49" s="89"/>
      <c r="D49" s="89">
        <v>11</v>
      </c>
      <c r="E49" s="90">
        <v>0</v>
      </c>
      <c r="F49" s="95"/>
      <c r="G49" s="32">
        <f t="shared" si="4"/>
        <v>0</v>
      </c>
      <c r="H49" s="96">
        <f t="shared" si="5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76" t="e">
        <f>C51</f>
        <v>#REF!</v>
      </c>
      <c r="D50" s="250">
        <f>D51</f>
        <v>76.8</v>
      </c>
      <c r="E50" s="76">
        <f>+E51</f>
        <v>0</v>
      </c>
      <c r="F50" s="76">
        <f>+F51</f>
        <v>4.0400000000000002E-3</v>
      </c>
      <c r="G50" s="38">
        <f t="shared" si="4"/>
        <v>0</v>
      </c>
      <c r="H50" s="97">
        <f t="shared" si="5"/>
        <v>-76.8</v>
      </c>
    </row>
    <row r="51" spans="1:9" s="45" customFormat="1" x14ac:dyDescent="0.2">
      <c r="A51" s="217" t="s">
        <v>265</v>
      </c>
      <c r="B51" s="306" t="s">
        <v>48</v>
      </c>
      <c r="C51" s="27" t="e">
        <f>C52+#REF!+C53+C54</f>
        <v>#REF!</v>
      </c>
      <c r="D51" s="27">
        <f>D52+D53+D54</f>
        <v>76.8</v>
      </c>
      <c r="E51" s="27">
        <f t="shared" ref="E51:F51" si="7">E52+E53+E54</f>
        <v>0</v>
      </c>
      <c r="F51" s="27">
        <f t="shared" si="7"/>
        <v>4.0400000000000002E-3</v>
      </c>
      <c r="G51" s="41">
        <f t="shared" si="4"/>
        <v>0</v>
      </c>
      <c r="H51" s="22">
        <f t="shared" si="5"/>
        <v>-76.8</v>
      </c>
    </row>
    <row r="52" spans="1:9" s="45" customFormat="1" x14ac:dyDescent="0.2">
      <c r="A52" s="307" t="s">
        <v>266</v>
      </c>
      <c r="B52" s="308" t="s">
        <v>49</v>
      </c>
      <c r="C52" s="23"/>
      <c r="D52" s="42">
        <v>75.599999999999994</v>
      </c>
      <c r="E52" s="42"/>
      <c r="F52" s="43"/>
      <c r="G52" s="62">
        <f t="shared" si="4"/>
        <v>0</v>
      </c>
      <c r="H52" s="344">
        <f t="shared" si="5"/>
        <v>-75.599999999999994</v>
      </c>
    </row>
    <row r="53" spans="1:9" s="45" customFormat="1" x14ac:dyDescent="0.2">
      <c r="A53" s="307" t="s">
        <v>272</v>
      </c>
      <c r="B53" s="309" t="s">
        <v>50</v>
      </c>
      <c r="C53" s="23"/>
      <c r="D53" s="42">
        <v>1.2</v>
      </c>
      <c r="E53" s="42"/>
      <c r="F53" s="43">
        <v>4.0400000000000002E-3</v>
      </c>
      <c r="G53" s="62">
        <f t="shared" ref="G53:G64" si="8">E53/D53*100</f>
        <v>0</v>
      </c>
      <c r="H53" s="44">
        <f t="shared" si="5"/>
        <v>-1.2</v>
      </c>
    </row>
    <row r="54" spans="1:9" s="45" customFormat="1" ht="24.75" thickBot="1" x14ac:dyDescent="0.25">
      <c r="A54" s="310" t="s">
        <v>267</v>
      </c>
      <c r="B54" s="142" t="s">
        <v>51</v>
      </c>
      <c r="C54" s="23"/>
      <c r="D54" s="42"/>
      <c r="E54" s="42"/>
      <c r="F54" s="43"/>
      <c r="G54" s="271"/>
      <c r="H54" s="345">
        <f t="shared" si="5"/>
        <v>0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5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8"/>
        <v>#DIV/0!</v>
      </c>
      <c r="H57" s="26">
        <f t="shared" si="5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8"/>
        <v>#DIV/0!</v>
      </c>
      <c r="H58" s="26">
        <f t="shared" si="5"/>
        <v>0</v>
      </c>
    </row>
    <row r="59" spans="1:9" s="45" customFormat="1" ht="12" customHeight="1" thickBot="1" x14ac:dyDescent="0.25">
      <c r="A59" s="293" t="s">
        <v>273</v>
      </c>
      <c r="B59" s="106" t="s">
        <v>56</v>
      </c>
      <c r="C59" s="35">
        <f>C60+C62+C63</f>
        <v>0</v>
      </c>
      <c r="D59" s="35">
        <f>D60+D61+D63</f>
        <v>125</v>
      </c>
      <c r="E59" s="35">
        <f t="shared" ref="E59:F59" si="9">E60+E61+E63</f>
        <v>46.015039999999999</v>
      </c>
      <c r="F59" s="35">
        <f t="shared" si="9"/>
        <v>0</v>
      </c>
      <c r="G59" s="12">
        <f t="shared" si="8"/>
        <v>36.812032000000002</v>
      </c>
      <c r="H59" s="13">
        <f t="shared" si="5"/>
        <v>-78.984960000000001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8"/>
        <v>#DIV/0!</v>
      </c>
      <c r="H60" s="22">
        <f t="shared" si="5"/>
        <v>0</v>
      </c>
    </row>
    <row r="61" spans="1:9" s="45" customFormat="1" ht="24" x14ac:dyDescent="0.2">
      <c r="A61" s="346" t="s">
        <v>297</v>
      </c>
      <c r="B61" s="347" t="s">
        <v>298</v>
      </c>
      <c r="C61" s="61"/>
      <c r="D61" s="61">
        <f>D62</f>
        <v>125</v>
      </c>
      <c r="E61" s="61">
        <f t="shared" ref="E61:F61" si="10">E62</f>
        <v>46.015039999999999</v>
      </c>
      <c r="F61" s="61">
        <f t="shared" si="10"/>
        <v>0</v>
      </c>
      <c r="G61" s="46">
        <f t="shared" ref="G61" si="11">E61/D61*100</f>
        <v>36.812032000000002</v>
      </c>
      <c r="H61" s="99">
        <f t="shared" ref="H61" si="12">E61-D61</f>
        <v>-78.984960000000001</v>
      </c>
    </row>
    <row r="62" spans="1:9" ht="36" customHeight="1" thickBot="1" x14ac:dyDescent="0.25">
      <c r="A62" s="157" t="s">
        <v>275</v>
      </c>
      <c r="B62" s="110" t="s">
        <v>58</v>
      </c>
      <c r="C62" s="111"/>
      <c r="D62" s="315">
        <v>125</v>
      </c>
      <c r="E62" s="27">
        <v>46.015039999999999</v>
      </c>
      <c r="F62" s="28"/>
      <c r="G62" s="46">
        <f t="shared" si="8"/>
        <v>36.812032000000002</v>
      </c>
      <c r="H62" s="99">
        <f t="shared" si="5"/>
        <v>-78.984960000000001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8"/>
        <v>#DIV/0!</v>
      </c>
      <c r="H63" s="99">
        <f t="shared" si="5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 t="e">
        <f>C65+C67+C69+C71+C75+C77+#REF!+C81+C83+C92+C73+C95</f>
        <v>#REF!</v>
      </c>
      <c r="D64" s="77">
        <f>D65+D67+D69+D71+D75+D77+D81+D83+D92+D73+D95+D85+D87+D89</f>
        <v>196</v>
      </c>
      <c r="E64" s="77">
        <f>E65+E67+E69+E71+E75+E77+E81+E83+E92+E73+E95+E85+E87+E89+E79</f>
        <v>17.54616</v>
      </c>
      <c r="F64" s="77">
        <f t="shared" ref="F64" si="13">F65+F67+F69+F71+F75+F77+F81+F83+F92+F73+F95+F85+F87+F89</f>
        <v>134.21078</v>
      </c>
      <c r="G64" s="114">
        <f t="shared" si="8"/>
        <v>8.9521224489795923</v>
      </c>
      <c r="H64" s="115">
        <f>E64-D64</f>
        <v>-178.45384000000001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0</v>
      </c>
      <c r="D65" s="79">
        <f>D66</f>
        <v>8</v>
      </c>
      <c r="E65" s="79">
        <f t="shared" ref="E65:F65" si="14">E66</f>
        <v>0.1</v>
      </c>
      <c r="F65" s="79">
        <f t="shared" si="14"/>
        <v>0</v>
      </c>
      <c r="G65" s="103">
        <f>E65/D65*100</f>
        <v>1.25</v>
      </c>
      <c r="H65" s="39">
        <f t="shared" si="5"/>
        <v>-7.9</v>
      </c>
    </row>
    <row r="66" spans="1:8" ht="48" x14ac:dyDescent="0.2">
      <c r="A66" s="118" t="s">
        <v>63</v>
      </c>
      <c r="B66" s="119" t="s">
        <v>64</v>
      </c>
      <c r="C66" s="79"/>
      <c r="D66" s="124">
        <v>8</v>
      </c>
      <c r="E66" s="125">
        <v>0.1</v>
      </c>
      <c r="F66" s="316"/>
      <c r="G66" s="317"/>
      <c r="H66" s="42"/>
    </row>
    <row r="67" spans="1:8" ht="36.75" customHeight="1" x14ac:dyDescent="0.2">
      <c r="A67" s="116" t="s">
        <v>65</v>
      </c>
      <c r="B67" s="120" t="s">
        <v>66</v>
      </c>
      <c r="C67" s="79">
        <f>C68</f>
        <v>0</v>
      </c>
      <c r="D67" s="79">
        <f>D68</f>
        <v>31</v>
      </c>
      <c r="E67" s="79">
        <f t="shared" ref="E67:F67" si="15">E68</f>
        <v>4.5025000000000004</v>
      </c>
      <c r="F67" s="79">
        <f t="shared" si="15"/>
        <v>2.5</v>
      </c>
      <c r="G67" s="103">
        <f t="shared" ref="G67:G71" si="16">E67/D67*100</f>
        <v>14.5241935483871</v>
      </c>
      <c r="H67" s="23">
        <f t="shared" si="5"/>
        <v>-26.497499999999999</v>
      </c>
    </row>
    <row r="68" spans="1:8" ht="60" x14ac:dyDescent="0.2">
      <c r="A68" s="118" t="s">
        <v>67</v>
      </c>
      <c r="B68" s="121" t="s">
        <v>68</v>
      </c>
      <c r="C68" s="79"/>
      <c r="D68" s="124">
        <v>31</v>
      </c>
      <c r="E68" s="125">
        <v>4.5025000000000004</v>
      </c>
      <c r="F68" s="43">
        <v>2.5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0</v>
      </c>
      <c r="D69" s="79">
        <f>D70</f>
        <v>4</v>
      </c>
      <c r="E69" s="79">
        <f>E70</f>
        <v>0.27476</v>
      </c>
      <c r="F69" s="79">
        <f>F70</f>
        <v>0</v>
      </c>
      <c r="G69" s="122">
        <f t="shared" si="16"/>
        <v>6.8689999999999998</v>
      </c>
      <c r="H69" s="123">
        <f t="shared" si="5"/>
        <v>-3.7252399999999999</v>
      </c>
    </row>
    <row r="70" spans="1:8" ht="48" x14ac:dyDescent="0.2">
      <c r="A70" s="118" t="s">
        <v>71</v>
      </c>
      <c r="B70" s="121" t="s">
        <v>72</v>
      </c>
      <c r="C70" s="79"/>
      <c r="D70" s="124">
        <v>4</v>
      </c>
      <c r="E70" s="125">
        <v>0.27476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0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6"/>
        <v>0</v>
      </c>
      <c r="H71" s="123">
        <f t="shared" si="5"/>
        <v>-37</v>
      </c>
    </row>
    <row r="72" spans="1:8" ht="48" x14ac:dyDescent="0.2">
      <c r="A72" s="118" t="s">
        <v>280</v>
      </c>
      <c r="B72" s="319" t="s">
        <v>281</v>
      </c>
      <c r="C72" s="79"/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0</v>
      </c>
      <c r="D73" s="79">
        <f>D74</f>
        <v>5</v>
      </c>
      <c r="E73" s="79">
        <f t="shared" ref="E73:F73" si="17">E74</f>
        <v>3</v>
      </c>
      <c r="F73" s="79">
        <f t="shared" si="17"/>
        <v>0</v>
      </c>
      <c r="G73" s="122">
        <f t="shared" ref="G73" si="18">E73/D73*100</f>
        <v>60</v>
      </c>
      <c r="H73" s="23">
        <f t="shared" ref="H73" si="19">E73-D73</f>
        <v>-2</v>
      </c>
    </row>
    <row r="74" spans="1:8" ht="48" x14ac:dyDescent="0.2">
      <c r="A74" s="118" t="s">
        <v>75</v>
      </c>
      <c r="B74" s="121" t="s">
        <v>76</v>
      </c>
      <c r="C74" s="124"/>
      <c r="D74" s="124">
        <v>5</v>
      </c>
      <c r="E74" s="125">
        <v>3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5.0000000000000002E-5</v>
      </c>
      <c r="F75" s="79">
        <f>F76</f>
        <v>6.9995000000000003</v>
      </c>
      <c r="G75" s="122" t="e">
        <f>E75/D75*100</f>
        <v>#DIV/0!</v>
      </c>
      <c r="H75" s="23">
        <f>E75-D75</f>
        <v>5.0000000000000002E-5</v>
      </c>
    </row>
    <row r="76" spans="1:8" ht="48" x14ac:dyDescent="0.2">
      <c r="A76" s="118" t="s">
        <v>79</v>
      </c>
      <c r="B76" s="121" t="s">
        <v>80</v>
      </c>
      <c r="C76" s="79"/>
      <c r="D76" s="124"/>
      <c r="E76" s="125">
        <v>5.0000000000000002E-5</v>
      </c>
      <c r="F76" s="43">
        <v>6.9995000000000003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0</v>
      </c>
      <c r="D77" s="79">
        <f>D78</f>
        <v>2</v>
      </c>
      <c r="E77" s="79">
        <f>E78</f>
        <v>0.15</v>
      </c>
      <c r="F77" s="79">
        <f>F78</f>
        <v>0.15</v>
      </c>
      <c r="G77" s="122">
        <f t="shared" ref="G77:G94" si="20">E77/D77*100</f>
        <v>7.5</v>
      </c>
      <c r="H77" s="23">
        <f t="shared" ref="H77:H85" si="21">E77-D77</f>
        <v>-1.85</v>
      </c>
    </row>
    <row r="78" spans="1:8" ht="60" x14ac:dyDescent="0.2">
      <c r="A78" s="118" t="s">
        <v>83</v>
      </c>
      <c r="B78" s="121" t="s">
        <v>84</v>
      </c>
      <c r="C78" s="79"/>
      <c r="D78" s="124">
        <v>2</v>
      </c>
      <c r="E78" s="125">
        <v>0.15</v>
      </c>
      <c r="F78" s="43">
        <v>0.15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/>
      <c r="D79" s="79">
        <f>D80</f>
        <v>0</v>
      </c>
      <c r="E79" s="79">
        <f t="shared" ref="E79:F79" si="22">E80</f>
        <v>0.25001000000000001</v>
      </c>
      <c r="F79" s="79">
        <f t="shared" si="22"/>
        <v>0</v>
      </c>
      <c r="G79" s="122" t="e">
        <f t="shared" ref="G79" si="23">E79/D79*100</f>
        <v>#DIV/0!</v>
      </c>
      <c r="H79" s="23">
        <f t="shared" ref="H79" si="24">E79-D79</f>
        <v>0.25001000000000001</v>
      </c>
    </row>
    <row r="80" spans="1:8" ht="48" x14ac:dyDescent="0.2">
      <c r="A80" s="118" t="s">
        <v>301</v>
      </c>
      <c r="B80" s="348" t="s">
        <v>302</v>
      </c>
      <c r="C80" s="79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0</v>
      </c>
      <c r="D81" s="79">
        <f>D82</f>
        <v>74</v>
      </c>
      <c r="E81" s="79">
        <f>E82</f>
        <v>2.3000000000000001E-4</v>
      </c>
      <c r="F81" s="79">
        <f>F82</f>
        <v>0</v>
      </c>
      <c r="G81" s="122">
        <f t="shared" si="20"/>
        <v>3.1081081081081081E-4</v>
      </c>
      <c r="H81" s="23">
        <f t="shared" si="21"/>
        <v>-73.999769999999998</v>
      </c>
    </row>
    <row r="82" spans="1:9" ht="48" x14ac:dyDescent="0.2">
      <c r="A82" s="118" t="s">
        <v>87</v>
      </c>
      <c r="B82" s="121" t="s">
        <v>88</v>
      </c>
      <c r="C82" s="79"/>
      <c r="D82" s="124">
        <v>74</v>
      </c>
      <c r="E82" s="125">
        <v>2.3000000000000001E-4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0</v>
      </c>
      <c r="D83" s="79">
        <f>D84</f>
        <v>35</v>
      </c>
      <c r="E83" s="79">
        <f t="shared" ref="E83:F83" si="25">E84</f>
        <v>8.3653700000000004</v>
      </c>
      <c r="F83" s="79">
        <f t="shared" si="25"/>
        <v>3.2059799999999998</v>
      </c>
      <c r="G83" s="122">
        <f t="shared" si="20"/>
        <v>23.901057142857145</v>
      </c>
      <c r="H83" s="23">
        <f t="shared" si="21"/>
        <v>-26.634630000000001</v>
      </c>
    </row>
    <row r="84" spans="1:9" ht="48" x14ac:dyDescent="0.2">
      <c r="A84" s="128" t="s">
        <v>91</v>
      </c>
      <c r="B84" s="129" t="s">
        <v>92</v>
      </c>
      <c r="C84" s="79"/>
      <c r="D84" s="124">
        <v>35</v>
      </c>
      <c r="E84" s="125">
        <v>8.3653700000000004</v>
      </c>
      <c r="F84" s="43">
        <v>3.2059799999999998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/>
      <c r="D85" s="79">
        <f>D86</f>
        <v>0</v>
      </c>
      <c r="E85" s="79">
        <f>E86</f>
        <v>0</v>
      </c>
      <c r="F85" s="79">
        <f>F86</f>
        <v>0</v>
      </c>
      <c r="G85" s="122" t="e">
        <f t="shared" si="20"/>
        <v>#DIV/0!</v>
      </c>
      <c r="H85" s="23">
        <f t="shared" si="21"/>
        <v>0</v>
      </c>
    </row>
    <row r="86" spans="1:9" ht="72" hidden="1" x14ac:dyDescent="0.2">
      <c r="A86" s="132" t="s">
        <v>95</v>
      </c>
      <c r="B86" s="133" t="s">
        <v>96</v>
      </c>
      <c r="C86" s="79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/>
      <c r="D87" s="79">
        <f>D88</f>
        <v>0</v>
      </c>
      <c r="E87" s="39">
        <f>E88</f>
        <v>0.27818999999999999</v>
      </c>
      <c r="F87" s="39">
        <f>F88</f>
        <v>0</v>
      </c>
      <c r="G87" s="122" t="e">
        <f t="shared" si="20"/>
        <v>#DIV/0!</v>
      </c>
      <c r="H87" s="23">
        <f t="shared" ref="H87:H95" si="26">E87-D87</f>
        <v>0.27818999999999999</v>
      </c>
    </row>
    <row r="88" spans="1:9" ht="35.25" customHeight="1" x14ac:dyDescent="0.2">
      <c r="A88" s="132" t="s">
        <v>99</v>
      </c>
      <c r="B88" s="133" t="s">
        <v>100</v>
      </c>
      <c r="C88" s="124"/>
      <c r="D88" s="124"/>
      <c r="E88" s="125">
        <v>0.27818999999999999</v>
      </c>
      <c r="F88" s="43"/>
      <c r="G88" s="122"/>
      <c r="H88" s="42"/>
      <c r="I88" s="45"/>
    </row>
    <row r="89" spans="1:9" ht="24.75" hidden="1" customHeight="1" x14ac:dyDescent="0.2">
      <c r="A89" s="130" t="s">
        <v>101</v>
      </c>
      <c r="B89" s="131" t="s">
        <v>102</v>
      </c>
      <c r="C89" s="134"/>
      <c r="D89" s="23">
        <f>D90+D91</f>
        <v>0</v>
      </c>
      <c r="E89" s="23">
        <f>E90+E91</f>
        <v>0</v>
      </c>
      <c r="F89" s="23">
        <f>F90+F91</f>
        <v>0</v>
      </c>
      <c r="G89" s="122" t="e">
        <f t="shared" si="20"/>
        <v>#DIV/0!</v>
      </c>
      <c r="H89" s="23">
        <f>E89-D89</f>
        <v>0</v>
      </c>
      <c r="I89" s="45"/>
    </row>
    <row r="90" spans="1:9" ht="36" hidden="1" x14ac:dyDescent="0.2">
      <c r="A90" s="132" t="s">
        <v>103</v>
      </c>
      <c r="B90" s="133" t="s">
        <v>104</v>
      </c>
      <c r="C90" s="79"/>
      <c r="D90" s="124"/>
      <c r="E90" s="124"/>
      <c r="F90" s="24"/>
      <c r="G90" s="126" t="e">
        <f t="shared" si="20"/>
        <v>#DIV/0!</v>
      </c>
      <c r="H90" s="42">
        <f>E90-D90</f>
        <v>0</v>
      </c>
      <c r="I90" s="45"/>
    </row>
    <row r="91" spans="1:9" ht="36" hidden="1" x14ac:dyDescent="0.2">
      <c r="A91" s="132" t="s">
        <v>105</v>
      </c>
      <c r="B91" s="133" t="s">
        <v>106</v>
      </c>
      <c r="C91" s="79"/>
      <c r="D91" s="124"/>
      <c r="E91" s="124"/>
      <c r="F91" s="24"/>
      <c r="G91" s="126" t="e">
        <f t="shared" si="20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7">E93+E94</f>
        <v>0.62504999999999999</v>
      </c>
      <c r="F92" s="24">
        <f t="shared" si="27"/>
        <v>1.3553000000000002</v>
      </c>
      <c r="G92" s="122" t="e">
        <f t="shared" si="20"/>
        <v>#DIV/0!</v>
      </c>
      <c r="H92" s="23">
        <f t="shared" si="26"/>
        <v>0.62504999999999999</v>
      </c>
    </row>
    <row r="93" spans="1:9" ht="36" x14ac:dyDescent="0.2">
      <c r="A93" s="137" t="s">
        <v>109</v>
      </c>
      <c r="B93" s="138" t="s">
        <v>110</v>
      </c>
      <c r="C93" s="59"/>
      <c r="D93" s="48"/>
      <c r="E93" s="48">
        <v>5.0000000000000002E-5</v>
      </c>
      <c r="F93" s="48">
        <v>1.1088100000000001</v>
      </c>
      <c r="G93" s="126" t="e">
        <f t="shared" si="20"/>
        <v>#DIV/0!</v>
      </c>
      <c r="H93" s="42">
        <f t="shared" si="26"/>
        <v>5.0000000000000002E-5</v>
      </c>
    </row>
    <row r="94" spans="1:9" ht="36" x14ac:dyDescent="0.2">
      <c r="A94" s="137" t="s">
        <v>111</v>
      </c>
      <c r="B94" s="138" t="s">
        <v>112</v>
      </c>
      <c r="C94" s="59"/>
      <c r="D94" s="48"/>
      <c r="E94" s="47">
        <v>0.625</v>
      </c>
      <c r="F94" s="48">
        <v>0.24648999999999999</v>
      </c>
      <c r="G94" s="126" t="e">
        <f t="shared" si="20"/>
        <v>#DIV/0!</v>
      </c>
      <c r="H94" s="47">
        <f t="shared" si="26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8">E96</f>
        <v>0</v>
      </c>
      <c r="F95" s="24">
        <f t="shared" si="28"/>
        <v>120</v>
      </c>
      <c r="G95" s="139" t="e">
        <f t="shared" ref="G95" si="29">E95/D95*100</f>
        <v>#DIV/0!</v>
      </c>
      <c r="H95" s="68">
        <f t="shared" si="26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0</v>
      </c>
      <c r="D97" s="144">
        <f>D98+D99+D100+D101+D102</f>
        <v>618.67100000000005</v>
      </c>
      <c r="E97" s="144">
        <f>E98+E99+E100+E101+E102</f>
        <v>0</v>
      </c>
      <c r="F97" s="144">
        <f t="shared" ref="F97" si="30">F98+F99+F100+F101</f>
        <v>63.906570000000002</v>
      </c>
      <c r="G97" s="145">
        <f>E97/D97*100</f>
        <v>0</v>
      </c>
      <c r="H97" s="146">
        <f t="shared" si="5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>
        <v>7.1530300000000002</v>
      </c>
      <c r="G98" s="25"/>
      <c r="H98" s="22">
        <f t="shared" si="5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5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5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8" si="31">E101/D101*100</f>
        <v>#DIV/0!</v>
      </c>
      <c r="H101" s="26">
        <f t="shared" si="5"/>
        <v>0</v>
      </c>
    </row>
    <row r="102" spans="1:8" x14ac:dyDescent="0.2">
      <c r="A102" s="208" t="s">
        <v>127</v>
      </c>
      <c r="B102" s="58" t="s">
        <v>128</v>
      </c>
      <c r="C102" s="23">
        <f>C103</f>
        <v>0</v>
      </c>
      <c r="D102" s="23">
        <f>D103</f>
        <v>618.67100000000005</v>
      </c>
      <c r="E102" s="23">
        <f>E103</f>
        <v>0</v>
      </c>
      <c r="F102" s="23">
        <f t="shared" ref="F102" si="32">F103</f>
        <v>0</v>
      </c>
      <c r="G102" s="63">
        <f t="shared" si="31"/>
        <v>0</v>
      </c>
      <c r="H102" s="26">
        <f t="shared" si="5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/>
      <c r="D103" s="90">
        <v>618.67100000000005</v>
      </c>
      <c r="E103" s="90"/>
      <c r="F103" s="95"/>
      <c r="G103" s="32">
        <f t="shared" si="31"/>
        <v>0</v>
      </c>
      <c r="H103" s="33">
        <f t="shared" si="5"/>
        <v>-618.67100000000005</v>
      </c>
    </row>
    <row r="104" spans="1:8" x14ac:dyDescent="0.2">
      <c r="A104" s="321" t="s">
        <v>131</v>
      </c>
      <c r="B104" s="253" t="s">
        <v>132</v>
      </c>
      <c r="C104" s="251" t="e">
        <f>C105+C148+C150</f>
        <v>#REF!</v>
      </c>
      <c r="D104" s="251">
        <f>D105+D150</f>
        <v>403632.1</v>
      </c>
      <c r="E104" s="254">
        <f>E105+E150+E153+E156</f>
        <v>27072.93895</v>
      </c>
      <c r="F104" s="251">
        <f>F105+F148+F150+F153+F156</f>
        <v>23896.879660000002</v>
      </c>
      <c r="G104" s="255">
        <f t="shared" si="31"/>
        <v>6.7073304997298289</v>
      </c>
      <c r="H104" s="256">
        <f t="shared" si="5"/>
        <v>-376559.16105</v>
      </c>
    </row>
    <row r="105" spans="1:8" x14ac:dyDescent="0.2">
      <c r="A105" s="322" t="s">
        <v>133</v>
      </c>
      <c r="B105" s="257" t="s">
        <v>134</v>
      </c>
      <c r="C105" s="252" t="e">
        <f>C106+C108+C122+C145</f>
        <v>#REF!</v>
      </c>
      <c r="D105" s="252">
        <f>D106+D108+D122+D145</f>
        <v>403632.1</v>
      </c>
      <c r="E105" s="258">
        <f>E106+E108+E122+E145</f>
        <v>27072.93895</v>
      </c>
      <c r="F105" s="252">
        <f>F106+F108+F122+F145</f>
        <v>23899.498520000001</v>
      </c>
      <c r="G105" s="259">
        <f t="shared" si="31"/>
        <v>6.7073304997298289</v>
      </c>
      <c r="H105" s="260">
        <f t="shared" si="5"/>
        <v>-376559.16105</v>
      </c>
    </row>
    <row r="106" spans="1:8" ht="12.75" thickBot="1" x14ac:dyDescent="0.25">
      <c r="A106" s="323" t="s">
        <v>135</v>
      </c>
      <c r="B106" s="152" t="s">
        <v>136</v>
      </c>
      <c r="C106" s="153" t="e">
        <f>C107+#REF!</f>
        <v>#REF!</v>
      </c>
      <c r="D106" s="153">
        <f>D107</f>
        <v>164388</v>
      </c>
      <c r="E106" s="153">
        <f t="shared" ref="E106:F106" si="33">E107</f>
        <v>11827</v>
      </c>
      <c r="F106" s="153">
        <f t="shared" si="33"/>
        <v>9443</v>
      </c>
      <c r="G106" s="151">
        <f t="shared" si="31"/>
        <v>7.1945640801031701</v>
      </c>
      <c r="H106" s="97">
        <f t="shared" si="5"/>
        <v>-152561</v>
      </c>
    </row>
    <row r="107" spans="1:8" ht="24.75" thickBot="1" x14ac:dyDescent="0.25">
      <c r="A107" s="171" t="s">
        <v>137</v>
      </c>
      <c r="B107" s="55" t="s">
        <v>282</v>
      </c>
      <c r="C107" s="156"/>
      <c r="D107" s="109">
        <v>164388</v>
      </c>
      <c r="E107" s="109">
        <v>11827</v>
      </c>
      <c r="F107" s="108">
        <v>9443</v>
      </c>
      <c r="G107" s="41">
        <f t="shared" si="31"/>
        <v>7.1945640801031701</v>
      </c>
      <c r="H107" s="22">
        <f t="shared" si="5"/>
        <v>-152561</v>
      </c>
    </row>
    <row r="108" spans="1:8" ht="12.75" thickBot="1" x14ac:dyDescent="0.25">
      <c r="A108" s="285" t="s">
        <v>292</v>
      </c>
      <c r="B108" s="64" t="s">
        <v>138</v>
      </c>
      <c r="C108" s="249" t="e">
        <f>C109+C116+C113+C110+#REF!+#REF!+#REF!+C112+C111+C115</f>
        <v>#REF!</v>
      </c>
      <c r="D108" s="249">
        <f>D109+D116+D113+D110+D112+D111+D115+D114</f>
        <v>30754.099999999995</v>
      </c>
      <c r="E108" s="249">
        <f t="shared" ref="E108:F108" si="34">E109+E116+E113+E110+E112+E111+E115+E114</f>
        <v>183.64953</v>
      </c>
      <c r="F108" s="249">
        <f t="shared" si="34"/>
        <v>307.83383000000003</v>
      </c>
      <c r="G108" s="71">
        <f t="shared" si="31"/>
        <v>0.597154623286001</v>
      </c>
      <c r="H108" s="13">
        <f t="shared" si="5"/>
        <v>-30570.450469999996</v>
      </c>
    </row>
    <row r="109" spans="1:8" ht="24" x14ac:dyDescent="0.2">
      <c r="A109" s="162" t="s">
        <v>139</v>
      </c>
      <c r="B109" s="57" t="s">
        <v>283</v>
      </c>
      <c r="C109" s="23"/>
      <c r="D109" s="23">
        <v>3131</v>
      </c>
      <c r="E109" s="23"/>
      <c r="F109" s="24"/>
      <c r="G109" s="25">
        <f>E109/D109*100</f>
        <v>0</v>
      </c>
      <c r="H109" s="26">
        <f>E109-D109</f>
        <v>-3131</v>
      </c>
    </row>
    <row r="110" spans="1:8" s="10" customFormat="1" ht="24" x14ac:dyDescent="0.2">
      <c r="A110" s="160" t="s">
        <v>140</v>
      </c>
      <c r="B110" s="57" t="s">
        <v>284</v>
      </c>
      <c r="C110" s="23"/>
      <c r="D110" s="23">
        <v>345.6</v>
      </c>
      <c r="E110" s="23"/>
      <c r="F110" s="159"/>
      <c r="G110" s="25">
        <f>E110/D110*100</f>
        <v>0</v>
      </c>
      <c r="H110" s="99">
        <f>E110-D110</f>
        <v>-345.6</v>
      </c>
    </row>
    <row r="111" spans="1:8" s="10" customFormat="1" x14ac:dyDescent="0.2">
      <c r="A111" s="160" t="s">
        <v>141</v>
      </c>
      <c r="B111" s="72" t="s">
        <v>142</v>
      </c>
      <c r="C111" s="23"/>
      <c r="D111" s="23"/>
      <c r="E111" s="23"/>
      <c r="F111" s="23"/>
      <c r="G111" s="25" t="e">
        <f>E111/D111*100</f>
        <v>#DIV/0!</v>
      </c>
      <c r="H111" s="99">
        <f>E111-D111</f>
        <v>0</v>
      </c>
    </row>
    <row r="112" spans="1:8" s="10" customFormat="1" ht="36" x14ac:dyDescent="0.2">
      <c r="A112" s="162" t="s">
        <v>143</v>
      </c>
      <c r="B112" s="57" t="s">
        <v>144</v>
      </c>
      <c r="C112" s="68"/>
      <c r="D112" s="23">
        <v>5538.9</v>
      </c>
      <c r="E112" s="23"/>
      <c r="F112" s="159"/>
      <c r="G112" s="25">
        <f>E112/D112*100</f>
        <v>0</v>
      </c>
      <c r="H112" s="99">
        <f t="shared" si="5"/>
        <v>-5538.9</v>
      </c>
    </row>
    <row r="113" spans="1:8" s="10" customFormat="1" x14ac:dyDescent="0.2">
      <c r="A113" s="171" t="s">
        <v>145</v>
      </c>
      <c r="B113" s="54" t="s">
        <v>285</v>
      </c>
      <c r="C113" s="39"/>
      <c r="D113" s="39">
        <v>4235.3</v>
      </c>
      <c r="E113" s="39"/>
      <c r="F113" s="161"/>
      <c r="G113" s="46">
        <f>E113/D113*100</f>
        <v>0</v>
      </c>
      <c r="H113" s="99">
        <f>E113-D113</f>
        <v>-4235.3</v>
      </c>
    </row>
    <row r="114" spans="1:8" s="10" customFormat="1" x14ac:dyDescent="0.2">
      <c r="A114" s="286" t="s">
        <v>286</v>
      </c>
      <c r="B114" s="163" t="s">
        <v>287</v>
      </c>
      <c r="C114" s="20"/>
      <c r="D114" s="20">
        <v>918.3</v>
      </c>
      <c r="E114" s="20"/>
      <c r="F114" s="170"/>
      <c r="G114" s="46">
        <f t="shared" ref="G114:G115" si="35">E114/D114*100</f>
        <v>0</v>
      </c>
      <c r="H114" s="99">
        <f t="shared" ref="H114:H115" si="36">E114-D114</f>
        <v>-918.3</v>
      </c>
    </row>
    <row r="115" spans="1:8" s="10" customFormat="1" ht="12.75" thickBot="1" x14ac:dyDescent="0.25">
      <c r="A115" s="324" t="s">
        <v>146</v>
      </c>
      <c r="B115" s="158" t="s">
        <v>147</v>
      </c>
      <c r="C115" s="89"/>
      <c r="D115" s="89"/>
      <c r="E115" s="89"/>
      <c r="F115" s="105"/>
      <c r="G115" s="46" t="e">
        <f t="shared" si="35"/>
        <v>#DIV/0!</v>
      </c>
      <c r="H115" s="99">
        <f t="shared" si="36"/>
        <v>0</v>
      </c>
    </row>
    <row r="116" spans="1:8" ht="12.75" thickBot="1" x14ac:dyDescent="0.25">
      <c r="A116" s="285" t="s">
        <v>291</v>
      </c>
      <c r="B116" s="165" t="s">
        <v>149</v>
      </c>
      <c r="C116" s="11" t="e">
        <f>C117+C118+#REF!+C119+#REF!+#REF!+C120+#REF!+#REF!+#REF!</f>
        <v>#REF!</v>
      </c>
      <c r="D116" s="249">
        <f>D117+D118+D119+D120+D121</f>
        <v>16585</v>
      </c>
      <c r="E116" s="249">
        <f t="shared" ref="E116:F116" si="37">E117+E118+E119+E120+E121</f>
        <v>183.64953</v>
      </c>
      <c r="F116" s="249">
        <f t="shared" si="37"/>
        <v>307.83383000000003</v>
      </c>
      <c r="G116" s="151">
        <f t="shared" ref="G116:G121" si="38">E116/D116*100</f>
        <v>1.1073230630087427</v>
      </c>
      <c r="H116" s="97">
        <f t="shared" si="5"/>
        <v>-16401.350470000001</v>
      </c>
    </row>
    <row r="117" spans="1:8" x14ac:dyDescent="0.2">
      <c r="A117" s="286" t="s">
        <v>148</v>
      </c>
      <c r="B117" s="155" t="s">
        <v>288</v>
      </c>
      <c r="C117" s="109"/>
      <c r="D117" s="109">
        <v>909</v>
      </c>
      <c r="E117" s="109"/>
      <c r="F117" s="166"/>
      <c r="G117" s="41">
        <f t="shared" si="38"/>
        <v>0</v>
      </c>
      <c r="H117" s="22">
        <f t="shared" si="5"/>
        <v>-909</v>
      </c>
    </row>
    <row r="118" spans="1:8" ht="24" x14ac:dyDescent="0.2">
      <c r="A118" s="167" t="s">
        <v>148</v>
      </c>
      <c r="B118" s="164" t="s">
        <v>150</v>
      </c>
      <c r="C118" s="23"/>
      <c r="D118" s="23">
        <v>1135.8</v>
      </c>
      <c r="E118" s="23"/>
      <c r="F118" s="166">
        <v>101.88</v>
      </c>
      <c r="G118" s="25">
        <f t="shared" si="38"/>
        <v>0</v>
      </c>
      <c r="H118" s="99">
        <f t="shared" si="5"/>
        <v>-1135.8</v>
      </c>
    </row>
    <row r="119" spans="1:8" ht="24" x14ac:dyDescent="0.2">
      <c r="A119" s="167" t="s">
        <v>148</v>
      </c>
      <c r="B119" s="136" t="s">
        <v>289</v>
      </c>
      <c r="C119" s="30"/>
      <c r="D119" s="30">
        <v>1986.2</v>
      </c>
      <c r="E119" s="30"/>
      <c r="F119" s="24"/>
      <c r="G119" s="25">
        <f t="shared" si="38"/>
        <v>0</v>
      </c>
      <c r="H119" s="99">
        <f t="shared" si="5"/>
        <v>-1986.2</v>
      </c>
    </row>
    <row r="120" spans="1:8" ht="24" x14ac:dyDescent="0.2">
      <c r="A120" s="208" t="s">
        <v>148</v>
      </c>
      <c r="B120" s="169" t="s">
        <v>152</v>
      </c>
      <c r="C120" s="68"/>
      <c r="D120" s="23">
        <v>3163.3</v>
      </c>
      <c r="E120" s="23">
        <v>183.64953</v>
      </c>
      <c r="F120" s="24">
        <v>205.95383000000001</v>
      </c>
      <c r="G120" s="25">
        <f t="shared" si="38"/>
        <v>5.8056311446906701</v>
      </c>
      <c r="H120" s="99">
        <f t="shared" si="5"/>
        <v>-2979.65047</v>
      </c>
    </row>
    <row r="121" spans="1:8" ht="12.75" thickBot="1" x14ac:dyDescent="0.25">
      <c r="A121" s="330" t="s">
        <v>151</v>
      </c>
      <c r="B121" s="332" t="s">
        <v>290</v>
      </c>
      <c r="C121" s="20"/>
      <c r="D121" s="331">
        <v>9390.7000000000007</v>
      </c>
      <c r="E121" s="20"/>
      <c r="F121" s="79"/>
      <c r="G121" s="25">
        <f t="shared" si="38"/>
        <v>0</v>
      </c>
      <c r="H121" s="99">
        <f t="shared" si="5"/>
        <v>-9390.7000000000007</v>
      </c>
    </row>
    <row r="122" spans="1:8" x14ac:dyDescent="0.2">
      <c r="A122" s="321" t="s">
        <v>153</v>
      </c>
      <c r="B122" s="253" t="s">
        <v>154</v>
      </c>
      <c r="C122" s="251">
        <f>C123+C135+C137+C139+C141+C142+C143+C138+C136+C140</f>
        <v>0</v>
      </c>
      <c r="D122" s="254">
        <f>D123+D135+D137+D139+D141+D142+D143+D138+D136+D140</f>
        <v>186182.19999999998</v>
      </c>
      <c r="E122" s="251">
        <f>E123+E135+E137+E139+E141+E142+E143+E138+E136+E140</f>
        <v>14059.349420000002</v>
      </c>
      <c r="F122" s="251">
        <f>F123+F135+F137+F139+F141+F142+F143+F138+F136</f>
        <v>14148.66469</v>
      </c>
      <c r="G122" s="255">
        <f>E122/D122*100</f>
        <v>7.551392893627856</v>
      </c>
      <c r="H122" s="256">
        <f t="shared" si="5"/>
        <v>-172122.85057999997</v>
      </c>
    </row>
    <row r="123" spans="1:8" ht="12.75" thickBot="1" x14ac:dyDescent="0.25">
      <c r="A123" s="323" t="s">
        <v>156</v>
      </c>
      <c r="B123" s="152" t="s">
        <v>155</v>
      </c>
      <c r="C123" s="17">
        <f>C126+C129+C125+C124+C127+C133+C130+C131+C132+C134+C128</f>
        <v>0</v>
      </c>
      <c r="D123" s="290">
        <f>D126+D129+D125+D124+D127+D133+D130+D131+D132+D134+D128</f>
        <v>137618.6</v>
      </c>
      <c r="E123" s="17">
        <f>E126+E129+E125+E124+E127+E133+E130+E131+E132+E134+E128</f>
        <v>10451.266000000001</v>
      </c>
      <c r="F123" s="17">
        <f>F126+F129+F125+F124+F127+F133+F130+F131+F132+F134+F128</f>
        <v>10284.125</v>
      </c>
      <c r="G123" s="151">
        <f>E123/D123*100</f>
        <v>7.5943702377440259</v>
      </c>
      <c r="H123" s="97">
        <f t="shared" si="5"/>
        <v>-127167.334</v>
      </c>
    </row>
    <row r="124" spans="1:8" ht="24" x14ac:dyDescent="0.2">
      <c r="A124" s="171" t="s">
        <v>156</v>
      </c>
      <c r="B124" s="55" t="s">
        <v>157</v>
      </c>
      <c r="C124" s="172"/>
      <c r="D124" s="172">
        <v>1500.3</v>
      </c>
      <c r="E124" s="109"/>
      <c r="F124" s="173"/>
      <c r="G124" s="41">
        <f>E124/D124*100</f>
        <v>0</v>
      </c>
      <c r="H124" s="22">
        <f t="shared" si="5"/>
        <v>-1500.3</v>
      </c>
    </row>
    <row r="125" spans="1:8" x14ac:dyDescent="0.2">
      <c r="A125" s="171" t="s">
        <v>156</v>
      </c>
      <c r="B125" s="136" t="s">
        <v>293</v>
      </c>
      <c r="C125" s="174"/>
      <c r="D125" s="174">
        <v>9.8000000000000007</v>
      </c>
      <c r="E125" s="39"/>
      <c r="F125" s="161"/>
      <c r="G125" s="25">
        <f t="shared" ref="G125:G142" si="39">E125/D125*100</f>
        <v>0</v>
      </c>
      <c r="H125" s="99">
        <f t="shared" ref="H125:H142" si="40">E125-D125</f>
        <v>-9.8000000000000007</v>
      </c>
    </row>
    <row r="126" spans="1:8" x14ac:dyDescent="0.2">
      <c r="A126" s="171" t="s">
        <v>156</v>
      </c>
      <c r="B126" s="58" t="s">
        <v>158</v>
      </c>
      <c r="C126" s="23"/>
      <c r="D126" s="23">
        <v>96978.5</v>
      </c>
      <c r="E126" s="39">
        <v>8074</v>
      </c>
      <c r="F126" s="175">
        <v>8043</v>
      </c>
      <c r="G126" s="25">
        <f t="shared" si="39"/>
        <v>8.3255566955562319</v>
      </c>
      <c r="H126" s="99">
        <f t="shared" si="40"/>
        <v>-88904.5</v>
      </c>
    </row>
    <row r="127" spans="1:8" x14ac:dyDescent="0.2">
      <c r="A127" s="171" t="s">
        <v>156</v>
      </c>
      <c r="B127" s="58" t="s">
        <v>159</v>
      </c>
      <c r="C127" s="23"/>
      <c r="D127" s="23">
        <v>17378.5</v>
      </c>
      <c r="E127" s="39">
        <v>1447</v>
      </c>
      <c r="F127" s="175">
        <v>1259</v>
      </c>
      <c r="G127" s="25">
        <f t="shared" si="39"/>
        <v>8.3263802974940297</v>
      </c>
      <c r="H127" s="99">
        <f t="shared" si="40"/>
        <v>-15931.5</v>
      </c>
    </row>
    <row r="128" spans="1:8" x14ac:dyDescent="0.2">
      <c r="A128" s="171" t="s">
        <v>156</v>
      </c>
      <c r="B128" s="176" t="s">
        <v>163</v>
      </c>
      <c r="C128" s="23"/>
      <c r="D128" s="23">
        <v>891.1</v>
      </c>
      <c r="E128" s="39">
        <v>13.182</v>
      </c>
      <c r="F128" s="177">
        <v>96.525000000000006</v>
      </c>
      <c r="G128" s="46"/>
      <c r="H128" s="99"/>
    </row>
    <row r="129" spans="1:8" x14ac:dyDescent="0.2">
      <c r="A129" s="171" t="s">
        <v>156</v>
      </c>
      <c r="B129" s="58" t="s">
        <v>162</v>
      </c>
      <c r="C129" s="23"/>
      <c r="D129" s="23">
        <v>238.1</v>
      </c>
      <c r="E129" s="39"/>
      <c r="F129" s="159"/>
      <c r="G129" s="46">
        <f>E129/D129*100</f>
        <v>0</v>
      </c>
      <c r="H129" s="99">
        <f>E129-D129</f>
        <v>-238.1</v>
      </c>
    </row>
    <row r="130" spans="1:8" x14ac:dyDescent="0.2">
      <c r="A130" s="171" t="s">
        <v>156</v>
      </c>
      <c r="B130" s="58" t="s">
        <v>160</v>
      </c>
      <c r="C130" s="23"/>
      <c r="D130" s="23">
        <v>1293.2</v>
      </c>
      <c r="E130" s="39"/>
      <c r="F130" s="175"/>
      <c r="G130" s="46">
        <f t="shared" si="39"/>
        <v>0</v>
      </c>
      <c r="H130" s="99">
        <f t="shared" si="40"/>
        <v>-1293.2</v>
      </c>
    </row>
    <row r="131" spans="1:8" x14ac:dyDescent="0.2">
      <c r="A131" s="171" t="s">
        <v>156</v>
      </c>
      <c r="B131" s="57" t="s">
        <v>161</v>
      </c>
      <c r="C131" s="23"/>
      <c r="D131" s="23">
        <v>425.4</v>
      </c>
      <c r="E131" s="39"/>
      <c r="F131" s="175"/>
      <c r="G131" s="25">
        <f t="shared" si="39"/>
        <v>0</v>
      </c>
      <c r="H131" s="99">
        <f t="shared" si="40"/>
        <v>-425.4</v>
      </c>
    </row>
    <row r="132" spans="1:8" x14ac:dyDescent="0.2">
      <c r="A132" s="171" t="s">
        <v>156</v>
      </c>
      <c r="B132" s="176" t="s">
        <v>165</v>
      </c>
      <c r="C132" s="23"/>
      <c r="D132" s="23">
        <v>11196.8</v>
      </c>
      <c r="E132" s="39">
        <v>917.08399999999995</v>
      </c>
      <c r="F132" s="166">
        <v>885.6</v>
      </c>
      <c r="G132" s="25">
        <f>E132/D132*100</f>
        <v>8.1905901686196056</v>
      </c>
      <c r="H132" s="99">
        <f>E132-D132</f>
        <v>-10279.715999999999</v>
      </c>
    </row>
    <row r="133" spans="1:8" ht="36" x14ac:dyDescent="0.2">
      <c r="A133" s="171" t="s">
        <v>156</v>
      </c>
      <c r="B133" s="136" t="s">
        <v>164</v>
      </c>
      <c r="C133" s="23"/>
      <c r="D133" s="23">
        <v>1400.6</v>
      </c>
      <c r="E133" s="39"/>
      <c r="F133" s="175"/>
      <c r="G133" s="46">
        <f t="shared" si="39"/>
        <v>0</v>
      </c>
      <c r="H133" s="99">
        <f t="shared" si="40"/>
        <v>-1400.6</v>
      </c>
    </row>
    <row r="134" spans="1:8" ht="36.75" thickBot="1" x14ac:dyDescent="0.25">
      <c r="A134" s="178" t="s">
        <v>156</v>
      </c>
      <c r="B134" s="179" t="s">
        <v>166</v>
      </c>
      <c r="C134" s="89"/>
      <c r="D134" s="89">
        <v>6306.3</v>
      </c>
      <c r="E134" s="89"/>
      <c r="F134" s="89"/>
      <c r="G134" s="32">
        <f t="shared" si="39"/>
        <v>0</v>
      </c>
      <c r="H134" s="96">
        <f t="shared" si="40"/>
        <v>-6306.3</v>
      </c>
    </row>
    <row r="135" spans="1:8" x14ac:dyDescent="0.2">
      <c r="A135" s="171" t="s">
        <v>167</v>
      </c>
      <c r="B135" s="180" t="s">
        <v>168</v>
      </c>
      <c r="C135" s="39"/>
      <c r="D135" s="39">
        <v>1765.9</v>
      </c>
      <c r="E135" s="181"/>
      <c r="F135" s="79"/>
      <c r="G135" s="46">
        <f t="shared" si="39"/>
        <v>0</v>
      </c>
      <c r="H135" s="99">
        <f t="shared" si="40"/>
        <v>-1765.9</v>
      </c>
    </row>
    <row r="136" spans="1:8" ht="27" customHeight="1" x14ac:dyDescent="0.2">
      <c r="A136" s="171" t="s">
        <v>169</v>
      </c>
      <c r="B136" s="182" t="s">
        <v>218</v>
      </c>
      <c r="C136" s="23"/>
      <c r="D136" s="23">
        <v>1030.0999999999999</v>
      </c>
      <c r="E136" s="166"/>
      <c r="F136" s="24"/>
      <c r="G136" s="25">
        <f t="shared" si="39"/>
        <v>0</v>
      </c>
      <c r="H136" s="99">
        <f t="shared" si="40"/>
        <v>-1030.0999999999999</v>
      </c>
    </row>
    <row r="137" spans="1:8" x14ac:dyDescent="0.2">
      <c r="A137" s="184" t="s">
        <v>295</v>
      </c>
      <c r="B137" s="58" t="s">
        <v>294</v>
      </c>
      <c r="C137" s="183"/>
      <c r="D137" s="183">
        <v>1780.8</v>
      </c>
      <c r="E137" s="183"/>
      <c r="F137" s="79">
        <v>433.32499999999999</v>
      </c>
      <c r="G137" s="25">
        <f t="shared" si="39"/>
        <v>0</v>
      </c>
      <c r="H137" s="99">
        <f t="shared" si="40"/>
        <v>-1780.8</v>
      </c>
    </row>
    <row r="138" spans="1:8" ht="24" x14ac:dyDescent="0.2">
      <c r="A138" s="184" t="s">
        <v>170</v>
      </c>
      <c r="B138" s="164" t="s">
        <v>171</v>
      </c>
      <c r="C138" s="185"/>
      <c r="D138" s="185">
        <v>72</v>
      </c>
      <c r="E138" s="68"/>
      <c r="F138" s="59"/>
      <c r="G138" s="46">
        <f>E138/D138*100</f>
        <v>0</v>
      </c>
      <c r="H138" s="99">
        <f>E138-D138</f>
        <v>-72</v>
      </c>
    </row>
    <row r="139" spans="1:8" ht="13.5" customHeight="1" x14ac:dyDescent="0.2">
      <c r="A139" s="184" t="s">
        <v>172</v>
      </c>
      <c r="B139" s="98" t="s">
        <v>173</v>
      </c>
      <c r="C139" s="186"/>
      <c r="D139" s="186"/>
      <c r="E139" s="183"/>
      <c r="F139" s="24"/>
      <c r="G139" s="46" t="e">
        <f t="shared" si="39"/>
        <v>#DIV/0!</v>
      </c>
      <c r="H139" s="99">
        <f t="shared" si="40"/>
        <v>0</v>
      </c>
    </row>
    <row r="140" spans="1:8" ht="24" x14ac:dyDescent="0.2">
      <c r="A140" s="135" t="s">
        <v>174</v>
      </c>
      <c r="B140" s="73" t="s">
        <v>175</v>
      </c>
      <c r="C140" s="186"/>
      <c r="D140" s="186"/>
      <c r="E140" s="183"/>
      <c r="F140" s="24"/>
      <c r="G140" s="46" t="e">
        <f t="shared" si="39"/>
        <v>#DIV/0!</v>
      </c>
      <c r="H140" s="99">
        <f t="shared" si="40"/>
        <v>0</v>
      </c>
    </row>
    <row r="141" spans="1:8" x14ac:dyDescent="0.2">
      <c r="A141" s="184" t="s">
        <v>176</v>
      </c>
      <c r="B141" s="57" t="s">
        <v>177</v>
      </c>
      <c r="C141" s="186"/>
      <c r="D141" s="186">
        <v>699.3</v>
      </c>
      <c r="E141" s="183">
        <v>40.53304</v>
      </c>
      <c r="F141" s="24">
        <v>28.724810000000002</v>
      </c>
      <c r="G141" s="25">
        <f t="shared" si="39"/>
        <v>5.7962305162305165</v>
      </c>
      <c r="H141" s="99">
        <f t="shared" si="40"/>
        <v>-658.76695999999993</v>
      </c>
    </row>
    <row r="142" spans="1:8" ht="12.75" thickBot="1" x14ac:dyDescent="0.25">
      <c r="A142" s="184" t="s">
        <v>178</v>
      </c>
      <c r="B142" s="58" t="s">
        <v>296</v>
      </c>
      <c r="C142" s="183"/>
      <c r="D142" s="183">
        <v>1580.5</v>
      </c>
      <c r="E142" s="183">
        <v>97.550380000000004</v>
      </c>
      <c r="F142" s="24">
        <v>94.489879999999999</v>
      </c>
      <c r="G142" s="25">
        <f t="shared" si="39"/>
        <v>6.1721214805441322</v>
      </c>
      <c r="H142" s="99">
        <f t="shared" si="40"/>
        <v>-1482.9496200000001</v>
      </c>
    </row>
    <row r="143" spans="1:8" ht="12.75" thickBot="1" x14ac:dyDescent="0.25">
      <c r="A143" s="285" t="s">
        <v>179</v>
      </c>
      <c r="B143" s="64" t="s">
        <v>180</v>
      </c>
      <c r="C143" s="36">
        <f>C144</f>
        <v>0</v>
      </c>
      <c r="D143" s="261">
        <f>D144</f>
        <v>41635</v>
      </c>
      <c r="E143" s="36">
        <f>E144</f>
        <v>3470</v>
      </c>
      <c r="F143" s="101">
        <f>F144</f>
        <v>3308</v>
      </c>
      <c r="G143" s="71">
        <f>E143/D143*100</f>
        <v>8.334334093911373</v>
      </c>
      <c r="H143" s="13">
        <f>E143-D143</f>
        <v>-38165</v>
      </c>
    </row>
    <row r="144" spans="1:8" ht="12.75" thickBot="1" x14ac:dyDescent="0.25">
      <c r="A144" s="325" t="s">
        <v>181</v>
      </c>
      <c r="B144" s="187" t="s">
        <v>182</v>
      </c>
      <c r="C144" s="20"/>
      <c r="D144" s="20">
        <v>41635</v>
      </c>
      <c r="E144" s="188">
        <v>3470</v>
      </c>
      <c r="F144" s="189">
        <v>3308</v>
      </c>
      <c r="G144" s="21">
        <f>E144/D144*100</f>
        <v>8.334334093911373</v>
      </c>
      <c r="H144" s="80">
        <f>E144-D144</f>
        <v>-38165</v>
      </c>
    </row>
    <row r="145" spans="1:8" ht="12.75" thickBot="1" x14ac:dyDescent="0.25">
      <c r="A145" s="190" t="s">
        <v>183</v>
      </c>
      <c r="B145" s="191" t="s">
        <v>184</v>
      </c>
      <c r="C145" s="262">
        <f>C146+C147</f>
        <v>0</v>
      </c>
      <c r="D145" s="265">
        <f>D146+D147+D148</f>
        <v>22307.8</v>
      </c>
      <c r="E145" s="192">
        <f>E146+E147+E148</f>
        <v>1002.94</v>
      </c>
      <c r="F145" s="192">
        <f>F146+F147</f>
        <v>0</v>
      </c>
      <c r="G145" s="71">
        <f>E145/D145*100</f>
        <v>4.4959162266113202</v>
      </c>
      <c r="H145" s="13">
        <f>E145-D145</f>
        <v>-21304.86</v>
      </c>
    </row>
    <row r="146" spans="1:8" ht="36" x14ac:dyDescent="0.2">
      <c r="A146" s="193" t="s">
        <v>185</v>
      </c>
      <c r="B146" s="194" t="s">
        <v>186</v>
      </c>
      <c r="C146" s="195"/>
      <c r="D146" s="196">
        <v>12307.8</v>
      </c>
      <c r="E146" s="196">
        <v>1002.94</v>
      </c>
      <c r="F146" s="197"/>
      <c r="G146" s="41">
        <f>E146/D146*100</f>
        <v>8.1488161978582685</v>
      </c>
      <c r="H146" s="22">
        <f>E146-D146</f>
        <v>-11304.859999999999</v>
      </c>
    </row>
    <row r="147" spans="1:8" ht="24.75" thickBot="1" x14ac:dyDescent="0.25">
      <c r="A147" s="198" t="s">
        <v>187</v>
      </c>
      <c r="B147" s="199" t="s">
        <v>188</v>
      </c>
      <c r="C147" s="200"/>
      <c r="D147" s="200">
        <v>10000</v>
      </c>
      <c r="E147" s="200"/>
      <c r="F147" s="105"/>
      <c r="G147" s="29"/>
      <c r="H147" s="74">
        <f>E147-D147</f>
        <v>-10000</v>
      </c>
    </row>
    <row r="148" spans="1:8" ht="12.75" thickBot="1" x14ac:dyDescent="0.25">
      <c r="A148" s="311" t="s">
        <v>189</v>
      </c>
      <c r="B148" s="291" t="s">
        <v>190</v>
      </c>
      <c r="C148" s="36">
        <f t="shared" ref="C148:H148" si="41">C149</f>
        <v>0</v>
      </c>
      <c r="D148" s="261">
        <f t="shared" si="41"/>
        <v>0</v>
      </c>
      <c r="E148" s="36">
        <f t="shared" si="41"/>
        <v>0</v>
      </c>
      <c r="F148" s="36">
        <f t="shared" si="41"/>
        <v>0</v>
      </c>
      <c r="G148" s="201">
        <f t="shared" si="41"/>
        <v>0</v>
      </c>
      <c r="H148" s="202">
        <f t="shared" si="41"/>
        <v>0</v>
      </c>
    </row>
    <row r="149" spans="1:8" ht="12.75" thickBot="1" x14ac:dyDescent="0.25">
      <c r="A149" s="326" t="s">
        <v>191</v>
      </c>
      <c r="B149" s="203" t="s">
        <v>192</v>
      </c>
      <c r="C149" s="204"/>
      <c r="D149" s="205"/>
      <c r="E149" s="205"/>
      <c r="F149" s="206"/>
      <c r="G149" s="69"/>
      <c r="H149" s="33">
        <f>E149-D149</f>
        <v>0</v>
      </c>
    </row>
    <row r="150" spans="1:8" ht="12.75" thickBot="1" x14ac:dyDescent="0.25">
      <c r="A150" s="285" t="s">
        <v>193</v>
      </c>
      <c r="B150" s="64" t="s">
        <v>194</v>
      </c>
      <c r="C150" s="36">
        <f t="shared" ref="C150:H150" si="42">C151+C152</f>
        <v>0</v>
      </c>
      <c r="D150" s="261">
        <f t="shared" si="42"/>
        <v>0</v>
      </c>
      <c r="E150" s="36">
        <f t="shared" si="42"/>
        <v>0</v>
      </c>
      <c r="F150" s="36">
        <f t="shared" si="42"/>
        <v>0</v>
      </c>
      <c r="G150" s="201">
        <f t="shared" si="42"/>
        <v>0</v>
      </c>
      <c r="H150" s="207">
        <f t="shared" si="42"/>
        <v>0</v>
      </c>
    </row>
    <row r="151" spans="1:8" x14ac:dyDescent="0.2">
      <c r="A151" s="208" t="s">
        <v>195</v>
      </c>
      <c r="B151" s="209" t="s">
        <v>196</v>
      </c>
      <c r="C151" s="23"/>
      <c r="D151" s="23"/>
      <c r="E151" s="23"/>
      <c r="F151" s="24"/>
      <c r="G151" s="25"/>
      <c r="H151" s="26">
        <f>E151-D151</f>
        <v>0</v>
      </c>
    </row>
    <row r="152" spans="1:8" ht="12.75" thickBot="1" x14ac:dyDescent="0.25">
      <c r="A152" s="327" t="s">
        <v>197</v>
      </c>
      <c r="B152" s="210" t="s">
        <v>198</v>
      </c>
      <c r="C152" s="89"/>
      <c r="D152" s="89"/>
      <c r="E152" s="89"/>
      <c r="F152" s="105"/>
      <c r="G152" s="211">
        <v>0</v>
      </c>
      <c r="H152" s="96">
        <f>E152-C152</f>
        <v>0</v>
      </c>
    </row>
    <row r="153" spans="1:8" ht="12.75" thickBot="1" x14ac:dyDescent="0.25">
      <c r="A153" s="328" t="s">
        <v>199</v>
      </c>
      <c r="B153" s="221" t="s">
        <v>200</v>
      </c>
      <c r="C153" s="264"/>
      <c r="D153" s="212"/>
      <c r="E153" s="212">
        <f>E154+E155</f>
        <v>0</v>
      </c>
      <c r="F153" s="212">
        <f>F154</f>
        <v>0</v>
      </c>
      <c r="G153" s="151">
        <v>0</v>
      </c>
      <c r="H153" s="213">
        <f>E153-D153</f>
        <v>0</v>
      </c>
    </row>
    <row r="154" spans="1:8" ht="24" x14ac:dyDescent="0.2">
      <c r="A154" s="135" t="s">
        <v>201</v>
      </c>
      <c r="B154" s="107" t="s">
        <v>202</v>
      </c>
      <c r="C154" s="214"/>
      <c r="D154" s="214"/>
      <c r="E154" s="214"/>
      <c r="F154" s="215"/>
      <c r="G154" s="41">
        <v>0</v>
      </c>
      <c r="H154" s="216">
        <f>E154-D154</f>
        <v>0</v>
      </c>
    </row>
    <row r="155" spans="1:8" ht="24.75" thickBot="1" x14ac:dyDescent="0.25">
      <c r="A155" s="217" t="s">
        <v>203</v>
      </c>
      <c r="B155" s="104" t="s">
        <v>204</v>
      </c>
      <c r="C155" s="218"/>
      <c r="D155" s="218"/>
      <c r="E155" s="218"/>
      <c r="F155" s="219"/>
      <c r="G155" s="46">
        <v>0</v>
      </c>
      <c r="H155" s="220">
        <f>E155-D155</f>
        <v>0</v>
      </c>
    </row>
    <row r="156" spans="1:8" ht="12.75" thickBot="1" x14ac:dyDescent="0.25">
      <c r="A156" s="311" t="s">
        <v>205</v>
      </c>
      <c r="B156" s="221" t="s">
        <v>206</v>
      </c>
      <c r="C156" s="36">
        <f>C157</f>
        <v>0</v>
      </c>
      <c r="D156" s="261">
        <f>D157</f>
        <v>0</v>
      </c>
      <c r="E156" s="36">
        <f t="shared" ref="E156:F156" si="43">E157</f>
        <v>0</v>
      </c>
      <c r="F156" s="36">
        <f t="shared" si="43"/>
        <v>-2.6188600000000002</v>
      </c>
      <c r="G156" s="71">
        <v>0</v>
      </c>
      <c r="H156" s="13">
        <f>E156-C156</f>
        <v>0</v>
      </c>
    </row>
    <row r="157" spans="1:8" ht="12.75" thickBot="1" x14ac:dyDescent="0.25">
      <c r="A157" s="329" t="s">
        <v>207</v>
      </c>
      <c r="B157" s="222" t="s">
        <v>208</v>
      </c>
      <c r="C157" s="188"/>
      <c r="D157" s="263"/>
      <c r="E157" s="188"/>
      <c r="F157" s="189">
        <v>-2.6188600000000002</v>
      </c>
      <c r="G157" s="223"/>
      <c r="H157" s="224"/>
    </row>
    <row r="158" spans="1:8" ht="12.75" thickBot="1" x14ac:dyDescent="0.25">
      <c r="A158" s="49"/>
      <c r="B158" s="64" t="s">
        <v>209</v>
      </c>
      <c r="C158" s="36" t="e">
        <f>C8+C104</f>
        <v>#REF!</v>
      </c>
      <c r="D158" s="261">
        <f>D8+D104</f>
        <v>545943.84121999994</v>
      </c>
      <c r="E158" s="36">
        <f>E8+E104</f>
        <v>34409.886290000002</v>
      </c>
      <c r="F158" s="36">
        <f>F8+F104</f>
        <v>29665.371040000002</v>
      </c>
      <c r="G158" s="12">
        <f>E158/D158*100</f>
        <v>6.302825252704662</v>
      </c>
      <c r="H158" s="13">
        <f>E158-D158</f>
        <v>-511533.95492999995</v>
      </c>
    </row>
    <row r="159" spans="1:8" x14ac:dyDescent="0.2">
      <c r="A159" s="1"/>
      <c r="B159" s="225"/>
      <c r="C159" s="226"/>
      <c r="D159" s="226"/>
      <c r="E159" s="227"/>
      <c r="F159" s="228"/>
      <c r="G159" s="228"/>
      <c r="H159" s="229"/>
    </row>
    <row r="160" spans="1:8" x14ac:dyDescent="0.2">
      <c r="A160" s="14" t="s">
        <v>210</v>
      </c>
      <c r="B160" s="14"/>
      <c r="C160" s="230"/>
      <c r="D160" s="230"/>
      <c r="E160" s="231"/>
      <c r="F160" s="232"/>
      <c r="G160" s="233"/>
      <c r="H160" s="14"/>
    </row>
    <row r="161" spans="1:8" x14ac:dyDescent="0.2">
      <c r="A161" s="14" t="s">
        <v>211</v>
      </c>
      <c r="B161" s="234"/>
      <c r="C161" s="235"/>
      <c r="D161" s="235"/>
      <c r="E161" s="231" t="s">
        <v>212</v>
      </c>
      <c r="F161" s="236"/>
      <c r="G161" s="236"/>
      <c r="H161" s="14"/>
    </row>
    <row r="162" spans="1:8" x14ac:dyDescent="0.2">
      <c r="A162" s="14"/>
      <c r="B162" s="234"/>
      <c r="C162" s="235"/>
      <c r="D162" s="235"/>
      <c r="E162" s="231"/>
      <c r="F162" s="236"/>
      <c r="G162" s="236"/>
      <c r="H162" s="14"/>
    </row>
    <row r="163" spans="1:8" x14ac:dyDescent="0.2">
      <c r="A163" s="237" t="s">
        <v>213</v>
      </c>
      <c r="B163" s="14"/>
      <c r="C163" s="238"/>
      <c r="D163" s="238"/>
      <c r="E163" s="239"/>
      <c r="F163" s="240"/>
      <c r="G163" s="241"/>
      <c r="H163" s="1"/>
    </row>
    <row r="164" spans="1:8" x14ac:dyDescent="0.2">
      <c r="A164" s="237" t="s">
        <v>214</v>
      </c>
      <c r="C164" s="238"/>
      <c r="D164" s="238"/>
      <c r="E164" s="239"/>
      <c r="F164" s="240"/>
      <c r="G164" s="240"/>
      <c r="H164" s="1"/>
    </row>
    <row r="165" spans="1:8" x14ac:dyDescent="0.2">
      <c r="A165" s="1"/>
      <c r="E165" s="227"/>
      <c r="F165" s="243"/>
      <c r="G165" s="244"/>
      <c r="H165" s="1"/>
    </row>
    <row r="166" spans="1:8" customFormat="1" ht="15" x14ac:dyDescent="0.25">
      <c r="C166" s="245"/>
      <c r="D166" s="245"/>
      <c r="E166" s="246"/>
      <c r="F166" s="247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tabSelected="1" workbookViewId="0">
      <selection activeCell="F31" sqref="F31"/>
    </sheetView>
  </sheetViews>
  <sheetFormatPr defaultRowHeight="12" x14ac:dyDescent="0.2"/>
  <cols>
    <col min="1" max="1" width="20.5703125" style="19" customWidth="1"/>
    <col min="2" max="2" width="58.4257812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330</v>
      </c>
      <c r="C4" s="3"/>
      <c r="D4" s="3"/>
      <c r="E4" s="360"/>
      <c r="F4" s="5"/>
      <c r="G4" s="9"/>
      <c r="H4" s="9"/>
    </row>
    <row r="5" spans="1:8" s="10" customFormat="1" ht="12.75" customHeight="1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331</v>
      </c>
      <c r="F5" s="454" t="s">
        <v>332</v>
      </c>
      <c r="G5" s="439" t="s">
        <v>6</v>
      </c>
      <c r="H5" s="440"/>
    </row>
    <row r="6" spans="1:8" s="10" customFormat="1" ht="12" customHeigh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customHeight="1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C9+C15+C21+C30+C33+C38+C51+C56+C60+C66+C101</f>
        <v>142311.74122</v>
      </c>
      <c r="D8" s="251">
        <f>D9+D15+D21+D30+D33+D38+D51+D56+D60+D66+D101</f>
        <v>160264.94881</v>
      </c>
      <c r="E8" s="416">
        <f>E9+E21+E33+E51+E66+E101+E38+E30+E15+E60+E56</f>
        <v>150652.35863</v>
      </c>
      <c r="F8" s="251">
        <f>F9+F21+F33+F51+F66+F101+F38+F30+F15+F60+F56</f>
        <v>135183.05988999997</v>
      </c>
      <c r="G8" s="275">
        <f t="shared" ref="G8:G41" si="0">E8/D8*100</f>
        <v>94.002063301192536</v>
      </c>
      <c r="H8" s="256">
        <f t="shared" ref="H8:H41" si="1">E8-D8</f>
        <v>-9612.5901799999992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69492.663329999996</v>
      </c>
      <c r="E9" s="363">
        <f>E10</f>
        <v>64983.535799999998</v>
      </c>
      <c r="F9" s="18">
        <f>F10</f>
        <v>64645.174910000002</v>
      </c>
      <c r="G9" s="38">
        <f t="shared" si="0"/>
        <v>93.51136175543094</v>
      </c>
      <c r="H9" s="97">
        <f t="shared" si="1"/>
        <v>-4509.1275299999979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D11+D12+D13+D14</f>
        <v>69492.663329999996</v>
      </c>
      <c r="E10" s="20">
        <f t="shared" ref="E10:F10" si="2">E11+E12+E13+E14</f>
        <v>64983.535799999998</v>
      </c>
      <c r="F10" s="20">
        <f t="shared" si="2"/>
        <v>64645.174910000002</v>
      </c>
      <c r="G10" s="21">
        <f t="shared" si="0"/>
        <v>93.51136175543094</v>
      </c>
      <c r="H10" s="22">
        <f t="shared" si="1"/>
        <v>-4509.1275299999979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68659.963329999999</v>
      </c>
      <c r="E11" s="365">
        <v>63722.559939999999</v>
      </c>
      <c r="F11" s="23">
        <v>64058.885520000003</v>
      </c>
      <c r="G11" s="62">
        <f t="shared" si="0"/>
        <v>92.808904708746525</v>
      </c>
      <c r="H11" s="44">
        <f t="shared" si="1"/>
        <v>-4937.4033899999995</v>
      </c>
    </row>
    <row r="12" spans="1:8" ht="72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332.00743999999997</v>
      </c>
      <c r="F12" s="27">
        <v>144.56321</v>
      </c>
      <c r="G12" s="268">
        <f t="shared" si="0"/>
        <v>117.31711660777384</v>
      </c>
      <c r="H12" s="44">
        <f t="shared" si="1"/>
        <v>49.007439999999974</v>
      </c>
    </row>
    <row r="13" spans="1:8" ht="24" x14ac:dyDescent="0.2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776.86842000000001</v>
      </c>
      <c r="F13" s="30">
        <v>441.72618</v>
      </c>
      <c r="G13" s="303">
        <f t="shared" si="0"/>
        <v>141.3258904857195</v>
      </c>
      <c r="H13" s="304">
        <f t="shared" si="1"/>
        <v>227.16841999999997</v>
      </c>
    </row>
    <row r="14" spans="1:8" ht="60.75" thickBot="1" x14ac:dyDescent="0.25">
      <c r="A14" s="279" t="s">
        <v>324</v>
      </c>
      <c r="B14" s="429" t="s">
        <v>325</v>
      </c>
      <c r="C14" s="42"/>
      <c r="D14" s="42"/>
      <c r="E14" s="365">
        <v>152.1</v>
      </c>
      <c r="F14" s="43">
        <v>0</v>
      </c>
      <c r="G14" s="62"/>
      <c r="H14" s="44"/>
    </row>
    <row r="15" spans="1:8" ht="12.75" thickBot="1" x14ac:dyDescent="0.25">
      <c r="A15" s="280" t="s">
        <v>227</v>
      </c>
      <c r="B15" s="34" t="s">
        <v>15</v>
      </c>
      <c r="C15" s="427">
        <f>C16</f>
        <v>10525.67599</v>
      </c>
      <c r="D15" s="427">
        <f>D16</f>
        <v>10525.67599</v>
      </c>
      <c r="E15" s="363">
        <f>E16</f>
        <v>11208.84737</v>
      </c>
      <c r="F15" s="428">
        <f>F16</f>
        <v>9434.8105400000004</v>
      </c>
      <c r="G15" s="38">
        <f t="shared" si="0"/>
        <v>106.49052261013023</v>
      </c>
      <c r="H15" s="97">
        <f t="shared" si="1"/>
        <v>683.17137999999977</v>
      </c>
    </row>
    <row r="16" spans="1:8" x14ac:dyDescent="0.2">
      <c r="A16" s="281" t="s">
        <v>228</v>
      </c>
      <c r="B16" s="334" t="s">
        <v>16</v>
      </c>
      <c r="C16" s="39">
        <f>C17+C18+C19+C20</f>
        <v>10525.67599</v>
      </c>
      <c r="D16" s="39">
        <f>D17+D18+D19+D20</f>
        <v>10525.67599</v>
      </c>
      <c r="E16" s="369">
        <v>11208.84737</v>
      </c>
      <c r="F16" s="40">
        <f>F17+F18+F19+F20</f>
        <v>9434.8105400000004</v>
      </c>
      <c r="G16" s="41">
        <f t="shared" si="0"/>
        <v>106.49052261013023</v>
      </c>
      <c r="H16" s="22">
        <f t="shared" si="1"/>
        <v>683.17137999999977</v>
      </c>
    </row>
    <row r="17" spans="1:8" s="45" customFormat="1" x14ac:dyDescent="0.2">
      <c r="A17" s="282" t="s">
        <v>229</v>
      </c>
      <c r="B17" s="335" t="s">
        <v>17</v>
      </c>
      <c r="C17" s="42">
        <v>4758.9827100000002</v>
      </c>
      <c r="D17" s="42">
        <v>4758.9827100000002</v>
      </c>
      <c r="E17" s="365">
        <v>5600.65985</v>
      </c>
      <c r="F17" s="42">
        <v>4324.5169900000001</v>
      </c>
      <c r="G17" s="25">
        <f t="shared" si="0"/>
        <v>117.68607266068423</v>
      </c>
      <c r="H17" s="44">
        <f t="shared" si="1"/>
        <v>841.67713999999978</v>
      </c>
    </row>
    <row r="18" spans="1:8" s="45" customFormat="1" x14ac:dyDescent="0.2">
      <c r="A18" s="282" t="s">
        <v>230</v>
      </c>
      <c r="B18" s="335" t="s">
        <v>18</v>
      </c>
      <c r="C18" s="42">
        <v>26.34639</v>
      </c>
      <c r="D18" s="42">
        <v>26.34639</v>
      </c>
      <c r="E18" s="365">
        <v>30.979769999999998</v>
      </c>
      <c r="F18" s="42">
        <v>30.674469999999999</v>
      </c>
      <c r="G18" s="25">
        <f t="shared" si="0"/>
        <v>117.58639418910901</v>
      </c>
      <c r="H18" s="44">
        <f t="shared" si="1"/>
        <v>4.6333799999999989</v>
      </c>
    </row>
    <row r="19" spans="1:8" s="45" customFormat="1" x14ac:dyDescent="0.2">
      <c r="A19" s="282" t="s">
        <v>231</v>
      </c>
      <c r="B19" s="335" t="s">
        <v>19</v>
      </c>
      <c r="C19" s="42">
        <v>6337.0951400000004</v>
      </c>
      <c r="D19" s="42">
        <v>6337.0951400000004</v>
      </c>
      <c r="E19" s="365">
        <v>6234.0641500000002</v>
      </c>
      <c r="F19" s="42">
        <v>5812.34231</v>
      </c>
      <c r="G19" s="46">
        <f t="shared" si="0"/>
        <v>98.374160593713285</v>
      </c>
      <c r="H19" s="44">
        <f t="shared" si="1"/>
        <v>-103.0309900000002</v>
      </c>
    </row>
    <row r="20" spans="1:8" s="45" customFormat="1" ht="12.75" thickBot="1" x14ac:dyDescent="0.25">
      <c r="A20" s="283" t="s">
        <v>232</v>
      </c>
      <c r="B20" s="336" t="s">
        <v>20</v>
      </c>
      <c r="C20" s="47">
        <v>-596.74824999999998</v>
      </c>
      <c r="D20" s="47">
        <v>-596.74824999999998</v>
      </c>
      <c r="E20" s="370">
        <v>-656.85640000000001</v>
      </c>
      <c r="F20" s="47">
        <v>-732.72322999999994</v>
      </c>
      <c r="G20" s="29">
        <f t="shared" si="0"/>
        <v>110.0726143729789</v>
      </c>
      <c r="H20" s="44">
        <f t="shared" si="1"/>
        <v>-60.108150000000023</v>
      </c>
    </row>
    <row r="21" spans="1:8" s="53" customFormat="1" ht="12.75" thickBot="1" x14ac:dyDescent="0.25">
      <c r="A21" s="150" t="s">
        <v>233</v>
      </c>
      <c r="B21" s="50" t="s">
        <v>21</v>
      </c>
      <c r="C21" s="51">
        <f>C22+C26+C28+C29</f>
        <v>26143.42</v>
      </c>
      <c r="D21" s="51">
        <f>D22+D26+D28+D29</f>
        <v>31294.92</v>
      </c>
      <c r="E21" s="371">
        <f>E22+E26+E28+E29+E27</f>
        <v>29671.568150000003</v>
      </c>
      <c r="F21" s="51">
        <f>F22+F26+F28+F29+F27</f>
        <v>25524.846420000002</v>
      </c>
      <c r="G21" s="12">
        <f t="shared" si="0"/>
        <v>94.812730468715074</v>
      </c>
      <c r="H21" s="52">
        <f t="shared" si="1"/>
        <v>-1623.3518499999955</v>
      </c>
    </row>
    <row r="22" spans="1:8" s="10" customFormat="1" ht="24" x14ac:dyDescent="0.2">
      <c r="A22" s="284" t="s">
        <v>234</v>
      </c>
      <c r="B22" s="337" t="s">
        <v>22</v>
      </c>
      <c r="C22" s="39">
        <f>C23+C24+C25</f>
        <v>20225</v>
      </c>
      <c r="D22" s="39">
        <f>D23+D24+D25</f>
        <v>24400</v>
      </c>
      <c r="E22" s="369">
        <v>24597.76381</v>
      </c>
      <c r="F22" s="39">
        <f>F23+F24+F25</f>
        <v>18582.12917</v>
      </c>
      <c r="G22" s="46">
        <f t="shared" si="0"/>
        <v>100.81050741803278</v>
      </c>
      <c r="H22" s="22">
        <f t="shared" si="1"/>
        <v>197.76381000000038</v>
      </c>
    </row>
    <row r="23" spans="1:8" s="53" customFormat="1" ht="24" x14ac:dyDescent="0.2">
      <c r="A23" s="184" t="s">
        <v>235</v>
      </c>
      <c r="B23" s="56" t="s">
        <v>23</v>
      </c>
      <c r="C23" s="42">
        <v>12749</v>
      </c>
      <c r="D23" s="42">
        <v>15100</v>
      </c>
      <c r="E23" s="365">
        <v>15691.887360000001</v>
      </c>
      <c r="F23" s="42">
        <v>12132.16324</v>
      </c>
      <c r="G23" s="62">
        <f t="shared" si="0"/>
        <v>103.9197838410596</v>
      </c>
      <c r="H23" s="44">
        <f t="shared" si="1"/>
        <v>591.88736000000063</v>
      </c>
    </row>
    <row r="24" spans="1:8" s="53" customFormat="1" ht="36" x14ac:dyDescent="0.2">
      <c r="A24" s="208" t="s">
        <v>236</v>
      </c>
      <c r="B24" s="56" t="s">
        <v>24</v>
      </c>
      <c r="C24" s="42">
        <v>7476</v>
      </c>
      <c r="D24" s="42">
        <v>9300</v>
      </c>
      <c r="E24" s="365">
        <v>8905.8764499999997</v>
      </c>
      <c r="F24" s="42">
        <v>6449.9652299999998</v>
      </c>
      <c r="G24" s="62">
        <f t="shared" si="0"/>
        <v>95.762112365591392</v>
      </c>
      <c r="H24" s="44">
        <f t="shared" si="1"/>
        <v>-394.12355000000025</v>
      </c>
    </row>
    <row r="25" spans="1:8" s="53" customFormat="1" ht="24" x14ac:dyDescent="0.2">
      <c r="A25" s="208" t="s">
        <v>237</v>
      </c>
      <c r="B25" s="98" t="s">
        <v>25</v>
      </c>
      <c r="C25" s="23"/>
      <c r="D25" s="23"/>
      <c r="E25" s="372"/>
      <c r="F25" s="24">
        <v>6.9999999999999999E-4</v>
      </c>
      <c r="G25" s="25"/>
      <c r="H25" s="26">
        <f t="shared" si="1"/>
        <v>0</v>
      </c>
    </row>
    <row r="26" spans="1:8" x14ac:dyDescent="0.2">
      <c r="A26" s="208" t="s">
        <v>238</v>
      </c>
      <c r="B26" s="338" t="s">
        <v>26</v>
      </c>
      <c r="C26" s="30"/>
      <c r="D26" s="30"/>
      <c r="E26" s="373">
        <v>2.2808999999999999</v>
      </c>
      <c r="F26" s="30">
        <v>230.73169999999999</v>
      </c>
      <c r="G26" s="25" t="e">
        <f t="shared" si="0"/>
        <v>#DIV/0!</v>
      </c>
      <c r="H26" s="26">
        <f t="shared" si="1"/>
        <v>2.2808999999999999</v>
      </c>
    </row>
    <row r="27" spans="1:8" ht="24" x14ac:dyDescent="0.2">
      <c r="A27" s="171" t="s">
        <v>239</v>
      </c>
      <c r="B27" s="98" t="s">
        <v>27</v>
      </c>
      <c r="C27" s="30"/>
      <c r="D27" s="30"/>
      <c r="E27" s="373">
        <v>1.03067</v>
      </c>
      <c r="F27" s="30">
        <v>1.00745</v>
      </c>
      <c r="G27" s="25" t="e">
        <f t="shared" si="0"/>
        <v>#DIV/0!</v>
      </c>
      <c r="H27" s="26">
        <f t="shared" si="1"/>
        <v>1.03067</v>
      </c>
    </row>
    <row r="28" spans="1:8" x14ac:dyDescent="0.2">
      <c r="A28" s="154" t="s">
        <v>240</v>
      </c>
      <c r="B28" s="339" t="s">
        <v>220</v>
      </c>
      <c r="C28" s="60">
        <v>5341.42</v>
      </c>
      <c r="D28" s="60">
        <v>6094.92</v>
      </c>
      <c r="E28" s="374">
        <v>4449.1359400000001</v>
      </c>
      <c r="F28" s="60">
        <v>6066.3107799999998</v>
      </c>
      <c r="G28" s="25">
        <f t="shared" si="0"/>
        <v>72.997446069841772</v>
      </c>
      <c r="H28" s="26">
        <f t="shared" si="1"/>
        <v>-1645.78406</v>
      </c>
    </row>
    <row r="29" spans="1:8" ht="12.75" thickBot="1" x14ac:dyDescent="0.25">
      <c r="A29" s="147" t="s">
        <v>241</v>
      </c>
      <c r="B29" s="340" t="s">
        <v>28</v>
      </c>
      <c r="C29" s="30">
        <v>577</v>
      </c>
      <c r="D29" s="30">
        <v>800</v>
      </c>
      <c r="E29" s="373">
        <v>621.35682999999995</v>
      </c>
      <c r="F29" s="30">
        <v>644.66732000000002</v>
      </c>
      <c r="G29" s="63">
        <f t="shared" si="0"/>
        <v>77.669603749999993</v>
      </c>
      <c r="H29" s="26">
        <f t="shared" si="1"/>
        <v>-178.64317000000005</v>
      </c>
    </row>
    <row r="30" spans="1:8" ht="12.75" thickBot="1" x14ac:dyDescent="0.25">
      <c r="A30" s="285" t="s">
        <v>242</v>
      </c>
      <c r="B30" s="64" t="s">
        <v>29</v>
      </c>
      <c r="C30" s="249">
        <f>C31+C32</f>
        <v>10233.77684</v>
      </c>
      <c r="D30" s="249">
        <f>D31+D32</f>
        <v>10233.77684</v>
      </c>
      <c r="E30" s="417">
        <f>E31+E32</f>
        <v>9532.3251600000003</v>
      </c>
      <c r="F30" s="11">
        <f>F31+F32</f>
        <v>9484.9193899999991</v>
      </c>
      <c r="G30" s="12">
        <f t="shared" si="0"/>
        <v>93.14572038293538</v>
      </c>
      <c r="H30" s="52">
        <f t="shared" si="1"/>
        <v>-701.45168000000012</v>
      </c>
    </row>
    <row r="31" spans="1:8" x14ac:dyDescent="0.2">
      <c r="A31" s="286" t="s">
        <v>243</v>
      </c>
      <c r="B31" s="54" t="s">
        <v>30</v>
      </c>
      <c r="C31" s="27">
        <v>1075</v>
      </c>
      <c r="D31" s="27">
        <v>1075</v>
      </c>
      <c r="E31" s="364">
        <v>1176.76854</v>
      </c>
      <c r="F31" s="20">
        <v>1211.25738</v>
      </c>
      <c r="G31" s="41">
        <f t="shared" si="0"/>
        <v>109.46684093023255</v>
      </c>
      <c r="H31" s="22">
        <f t="shared" si="1"/>
        <v>101.76854000000003</v>
      </c>
    </row>
    <row r="32" spans="1:8" ht="12.75" thickBot="1" x14ac:dyDescent="0.25">
      <c r="A32" s="167" t="s">
        <v>244</v>
      </c>
      <c r="B32" s="67" t="s">
        <v>31</v>
      </c>
      <c r="C32" s="30">
        <v>9158.7768400000004</v>
      </c>
      <c r="D32" s="30">
        <v>9158.7768400000004</v>
      </c>
      <c r="E32" s="376">
        <v>8355.5566199999994</v>
      </c>
      <c r="F32" s="68">
        <v>8273.66201</v>
      </c>
      <c r="G32" s="69">
        <f t="shared" si="0"/>
        <v>91.230049230023596</v>
      </c>
      <c r="H32" s="33">
        <f t="shared" si="1"/>
        <v>-803.22022000000106</v>
      </c>
    </row>
    <row r="33" spans="1:9" ht="12.75" thickBot="1" x14ac:dyDescent="0.25">
      <c r="A33" s="293" t="s">
        <v>245</v>
      </c>
      <c r="B33" s="70" t="s">
        <v>32</v>
      </c>
      <c r="C33" s="11">
        <f>C34+C36+C37</f>
        <v>1727.6237799999999</v>
      </c>
      <c r="D33" s="11">
        <f>D34+D36+D37</f>
        <v>1727.6237799999999</v>
      </c>
      <c r="E33" s="368">
        <f t="shared" ref="E33:F33" si="3">E34+E36+E37</f>
        <v>1351.46145</v>
      </c>
      <c r="F33" s="11">
        <f t="shared" si="3"/>
        <v>1532.30115</v>
      </c>
      <c r="G33" s="71">
        <f t="shared" si="0"/>
        <v>78.226606142223858</v>
      </c>
      <c r="H33" s="52">
        <f t="shared" si="1"/>
        <v>-376.16232999999988</v>
      </c>
    </row>
    <row r="34" spans="1:9" x14ac:dyDescent="0.2">
      <c r="A34" s="286" t="s">
        <v>246</v>
      </c>
      <c r="B34" s="19" t="s">
        <v>33</v>
      </c>
      <c r="C34" s="27">
        <f>C35</f>
        <v>1639</v>
      </c>
      <c r="D34" s="27">
        <f>D35</f>
        <v>1639</v>
      </c>
      <c r="E34" s="378">
        <f>E35</f>
        <v>1328.3814500000001</v>
      </c>
      <c r="F34" s="28">
        <f>F35</f>
        <v>1507.1711499999999</v>
      </c>
      <c r="G34" s="46">
        <f t="shared" si="0"/>
        <v>81.048288590604031</v>
      </c>
      <c r="H34" s="22">
        <f t="shared" si="1"/>
        <v>-310.61854999999991</v>
      </c>
    </row>
    <row r="35" spans="1:9" s="45" customFormat="1" x14ac:dyDescent="0.2">
      <c r="A35" s="294" t="s">
        <v>247</v>
      </c>
      <c r="B35" s="287" t="s">
        <v>34</v>
      </c>
      <c r="C35" s="269">
        <v>1639</v>
      </c>
      <c r="D35" s="269">
        <v>1639</v>
      </c>
      <c r="E35" s="370">
        <v>1328.3814500000001</v>
      </c>
      <c r="F35" s="68">
        <v>1507.1711499999999</v>
      </c>
      <c r="G35" s="288">
        <f t="shared" si="0"/>
        <v>81.048288590604031</v>
      </c>
      <c r="H35" s="44">
        <f t="shared" si="1"/>
        <v>-310.61854999999991</v>
      </c>
    </row>
    <row r="36" spans="1:9" x14ac:dyDescent="0.2">
      <c r="A36" s="167" t="s">
        <v>248</v>
      </c>
      <c r="B36" s="67" t="s">
        <v>35</v>
      </c>
      <c r="C36" s="30">
        <v>82.623779999999996</v>
      </c>
      <c r="D36" s="30">
        <v>82.623779999999996</v>
      </c>
      <c r="E36" s="374">
        <v>23.08</v>
      </c>
      <c r="F36" s="60">
        <v>25.13</v>
      </c>
      <c r="G36" s="46">
        <f t="shared" si="0"/>
        <v>27.933846648023124</v>
      </c>
      <c r="H36" s="26">
        <f t="shared" si="1"/>
        <v>-59.543779999999998</v>
      </c>
    </row>
    <row r="37" spans="1:9" ht="24.75" thickBot="1" x14ac:dyDescent="0.25">
      <c r="A37" s="137" t="s">
        <v>249</v>
      </c>
      <c r="B37" s="352" t="s">
        <v>250</v>
      </c>
      <c r="C37" s="30">
        <v>6</v>
      </c>
      <c r="D37" s="30">
        <v>6</v>
      </c>
      <c r="E37" s="373"/>
      <c r="F37" s="31"/>
      <c r="G37" s="29">
        <f t="shared" si="0"/>
        <v>0</v>
      </c>
      <c r="H37" s="74">
        <f t="shared" si="1"/>
        <v>-6</v>
      </c>
    </row>
    <row r="38" spans="1:9" ht="24.75" thickBot="1" x14ac:dyDescent="0.25">
      <c r="A38" s="285" t="s">
        <v>251</v>
      </c>
      <c r="B38" s="75" t="s">
        <v>36</v>
      </c>
      <c r="C38" s="76">
        <f>C39+C47+C48+C46</f>
        <v>24007.510280000002</v>
      </c>
      <c r="D38" s="76">
        <f>D39+D47+D48+D46</f>
        <v>24831.66173</v>
      </c>
      <c r="E38" s="51">
        <f>E39+E47+E48+E46</f>
        <v>21089.553119999997</v>
      </c>
      <c r="F38" s="76">
        <f>F39+F47+F48+F46</f>
        <v>20728.553629999999</v>
      </c>
      <c r="G38" s="12">
        <f t="shared" si="0"/>
        <v>84.930091869449754</v>
      </c>
      <c r="H38" s="13">
        <f t="shared" si="1"/>
        <v>-3742.108610000003</v>
      </c>
    </row>
    <row r="39" spans="1:9" s="81" customFormat="1" ht="60" x14ac:dyDescent="0.2">
      <c r="A39" s="295" t="s">
        <v>252</v>
      </c>
      <c r="B39" s="78" t="s">
        <v>37</v>
      </c>
      <c r="C39" s="79">
        <f>C40+C42+C44</f>
        <v>22860.576280000001</v>
      </c>
      <c r="D39" s="79">
        <f>D40+D42+D44</f>
        <v>23684.727729999999</v>
      </c>
      <c r="E39" s="369">
        <f>E40+E42+E44</f>
        <v>19646.746629999998</v>
      </c>
      <c r="F39" s="39">
        <f>F40+F42+F44</f>
        <v>19832.276839999999</v>
      </c>
      <c r="G39" s="21">
        <f t="shared" si="0"/>
        <v>82.951118771421065</v>
      </c>
      <c r="H39" s="80">
        <f t="shared" si="1"/>
        <v>-4037.9811000000009</v>
      </c>
    </row>
    <row r="40" spans="1:9" s="81" customFormat="1" ht="36" x14ac:dyDescent="0.2">
      <c r="A40" s="135" t="s">
        <v>253</v>
      </c>
      <c r="B40" s="82" t="s">
        <v>38</v>
      </c>
      <c r="C40" s="24">
        <f>C41</f>
        <v>10328.700000000001</v>
      </c>
      <c r="D40" s="24">
        <f>D41</f>
        <v>10262.700000000001</v>
      </c>
      <c r="E40" s="24">
        <f>E41</f>
        <v>10176.95004</v>
      </c>
      <c r="F40" s="23">
        <f>F41</f>
        <v>9613.7943599999999</v>
      </c>
      <c r="G40" s="25">
        <f t="shared" si="0"/>
        <v>99.164450290859122</v>
      </c>
      <c r="H40" s="26">
        <f t="shared" si="1"/>
        <v>-85.74996000000101</v>
      </c>
    </row>
    <row r="41" spans="1:9" s="81" customFormat="1" ht="36" x14ac:dyDescent="0.2">
      <c r="A41" s="296" t="s">
        <v>254</v>
      </c>
      <c r="B41" s="83" t="s">
        <v>38</v>
      </c>
      <c r="C41" s="302">
        <v>10328.700000000001</v>
      </c>
      <c r="D41" s="302">
        <v>10262.700000000001</v>
      </c>
      <c r="E41" s="418">
        <v>10176.95004</v>
      </c>
      <c r="F41" s="68">
        <v>9613.7943599999999</v>
      </c>
      <c r="G41" s="303">
        <f t="shared" si="0"/>
        <v>99.164450290859122</v>
      </c>
      <c r="H41" s="304">
        <f t="shared" si="1"/>
        <v>-85.74996000000101</v>
      </c>
    </row>
    <row r="42" spans="1:9" s="81" customFormat="1" ht="24" x14ac:dyDescent="0.2">
      <c r="A42" s="297" t="s">
        <v>255</v>
      </c>
      <c r="B42" s="342" t="s">
        <v>39</v>
      </c>
      <c r="C42" s="24">
        <f>C43</f>
        <v>12143.262280000001</v>
      </c>
      <c r="D42" s="24">
        <f>D43</f>
        <v>13013.123729999999</v>
      </c>
      <c r="E42" s="372">
        <f>E43</f>
        <v>9097.9165099999991</v>
      </c>
      <c r="F42" s="68">
        <f>F43</f>
        <v>9832.8921900000005</v>
      </c>
      <c r="G42" s="85">
        <f>G43</f>
        <v>69.913394345325258</v>
      </c>
      <c r="H42" s="23">
        <f>E42-D42</f>
        <v>-3915.2072200000002</v>
      </c>
    </row>
    <row r="43" spans="1:9" s="81" customFormat="1" ht="24" x14ac:dyDescent="0.2">
      <c r="A43" s="298" t="s">
        <v>256</v>
      </c>
      <c r="B43" s="343" t="s">
        <v>39</v>
      </c>
      <c r="C43" s="43">
        <v>12143.262280000001</v>
      </c>
      <c r="D43" s="43">
        <v>13013.123729999999</v>
      </c>
      <c r="E43" s="365">
        <v>9097.9165099999991</v>
      </c>
      <c r="F43" s="23">
        <v>9832.8921900000005</v>
      </c>
      <c r="G43" s="305">
        <f>E43/D43*100</f>
        <v>69.913394345325258</v>
      </c>
      <c r="H43" s="42">
        <f>E43-D43</f>
        <v>-3915.2072200000002</v>
      </c>
    </row>
    <row r="44" spans="1:9" s="81" customFormat="1" ht="60" x14ac:dyDescent="0.2">
      <c r="A44" s="296" t="s">
        <v>257</v>
      </c>
      <c r="B44" s="342" t="s">
        <v>40</v>
      </c>
      <c r="C44" s="24">
        <f>C45</f>
        <v>388.61399999999998</v>
      </c>
      <c r="D44" s="24">
        <f>D45</f>
        <v>408.904</v>
      </c>
      <c r="E44" s="23">
        <f>E45</f>
        <v>371.88008000000002</v>
      </c>
      <c r="F44" s="23">
        <f>F45</f>
        <v>385.59028999999998</v>
      </c>
      <c r="G44" s="85">
        <f>G45</f>
        <v>90.945571576702605</v>
      </c>
      <c r="H44" s="68">
        <f>E44-D44</f>
        <v>-37.023919999999976</v>
      </c>
      <c r="I44" s="86"/>
    </row>
    <row r="45" spans="1:9" s="87" customFormat="1" ht="48" x14ac:dyDescent="0.2">
      <c r="A45" s="296" t="s">
        <v>258</v>
      </c>
      <c r="B45" s="343" t="s">
        <v>41</v>
      </c>
      <c r="C45" s="48">
        <v>388.61399999999998</v>
      </c>
      <c r="D45" s="48">
        <v>408.904</v>
      </c>
      <c r="E45" s="370">
        <v>371.88008000000002</v>
      </c>
      <c r="F45" s="23">
        <v>385.59028999999998</v>
      </c>
      <c r="G45" s="305">
        <f>E45/D45*100</f>
        <v>90.945571576702605</v>
      </c>
      <c r="H45" s="42">
        <f>H44</f>
        <v>-37.023919999999976</v>
      </c>
    </row>
    <row r="46" spans="1:9" s="45" customFormat="1" ht="24" x14ac:dyDescent="0.2">
      <c r="A46" s="168" t="s">
        <v>259</v>
      </c>
      <c r="B46" s="341" t="s">
        <v>42</v>
      </c>
      <c r="C46" s="68">
        <v>182.934</v>
      </c>
      <c r="D46" s="68">
        <v>182.934</v>
      </c>
      <c r="E46" s="376">
        <v>142.72967</v>
      </c>
      <c r="F46" s="47">
        <v>157.208</v>
      </c>
      <c r="G46" s="63">
        <f t="shared" ref="G46:G66" si="4">E46/D46*100</f>
        <v>78.022494451550827</v>
      </c>
      <c r="H46" s="88">
        <f t="shared" ref="H46:H133" si="5">E46-D46</f>
        <v>-40.204329999999999</v>
      </c>
    </row>
    <row r="47" spans="1:9" s="45" customFormat="1" ht="24.75" thickBot="1" x14ac:dyDescent="0.25">
      <c r="A47" s="299" t="s">
        <v>260</v>
      </c>
      <c r="B47" s="341" t="s">
        <v>43</v>
      </c>
      <c r="C47" s="89">
        <v>587.78</v>
      </c>
      <c r="D47" s="89">
        <v>587.78</v>
      </c>
      <c r="E47" s="385">
        <v>626.11812999999995</v>
      </c>
      <c r="F47" s="90">
        <v>367.74365999999998</v>
      </c>
      <c r="G47" s="63">
        <f t="shared" si="4"/>
        <v>106.5225305386369</v>
      </c>
      <c r="H47" s="88">
        <f t="shared" si="5"/>
        <v>38.338129999999978</v>
      </c>
    </row>
    <row r="48" spans="1:9" s="53" customFormat="1" ht="12.75" thickBot="1" x14ac:dyDescent="0.25">
      <c r="A48" s="292" t="s">
        <v>316</v>
      </c>
      <c r="B48" s="64" t="s">
        <v>44</v>
      </c>
      <c r="C48" s="11">
        <f>C49+C50</f>
        <v>376.22</v>
      </c>
      <c r="D48" s="11">
        <f>D49+D50</f>
        <v>376.22</v>
      </c>
      <c r="E48" s="368">
        <f t="shared" ref="E48:F48" si="6">E49+E50</f>
        <v>673.95869000000005</v>
      </c>
      <c r="F48" s="11">
        <f t="shared" si="6"/>
        <v>371.32513</v>
      </c>
      <c r="G48" s="12">
        <f t="shared" si="4"/>
        <v>179.13951677210142</v>
      </c>
      <c r="H48" s="13">
        <f t="shared" si="5"/>
        <v>297.73869000000002</v>
      </c>
    </row>
    <row r="49" spans="1:8" s="45" customFormat="1" x14ac:dyDescent="0.2">
      <c r="A49" s="300" t="s">
        <v>262</v>
      </c>
      <c r="B49" s="91" t="s">
        <v>45</v>
      </c>
      <c r="C49" s="20">
        <v>365.22</v>
      </c>
      <c r="D49" s="20">
        <v>365.22</v>
      </c>
      <c r="E49" s="386">
        <v>603.35028</v>
      </c>
      <c r="F49" s="92">
        <v>352.76832000000002</v>
      </c>
      <c r="G49" s="29">
        <f t="shared" si="4"/>
        <v>165.20187284376539</v>
      </c>
      <c r="H49" s="74">
        <f t="shared" si="5"/>
        <v>238.13027999999997</v>
      </c>
    </row>
    <row r="50" spans="1:8" s="45" customFormat="1" ht="72.75" thickBot="1" x14ac:dyDescent="0.25">
      <c r="A50" s="301" t="s">
        <v>263</v>
      </c>
      <c r="B50" s="94" t="s">
        <v>46</v>
      </c>
      <c r="C50" s="89">
        <v>11</v>
      </c>
      <c r="D50" s="89">
        <v>11</v>
      </c>
      <c r="E50" s="387">
        <v>70.608410000000006</v>
      </c>
      <c r="F50" s="90">
        <v>18.556809999999999</v>
      </c>
      <c r="G50" s="32">
        <f t="shared" si="4"/>
        <v>641.89463636363644</v>
      </c>
      <c r="H50" s="96">
        <f t="shared" si="5"/>
        <v>59.608410000000006</v>
      </c>
    </row>
    <row r="51" spans="1:8" s="45" customFormat="1" ht="12.75" thickBot="1" x14ac:dyDescent="0.25">
      <c r="A51" s="15" t="s">
        <v>264</v>
      </c>
      <c r="B51" s="64" t="s">
        <v>47</v>
      </c>
      <c r="C51" s="250">
        <f>C52</f>
        <v>76.8</v>
      </c>
      <c r="D51" s="250">
        <f>D52</f>
        <v>117.9</v>
      </c>
      <c r="E51" s="371">
        <f>+E52</f>
        <v>125.88367</v>
      </c>
      <c r="F51" s="76">
        <f>F52</f>
        <v>82.090079999999986</v>
      </c>
      <c r="G51" s="38">
        <f t="shared" si="4"/>
        <v>106.77156064461406</v>
      </c>
      <c r="H51" s="97">
        <f t="shared" si="5"/>
        <v>7.9836699999999894</v>
      </c>
    </row>
    <row r="52" spans="1:8" s="45" customFormat="1" x14ac:dyDescent="0.2">
      <c r="A52" s="217" t="s">
        <v>265</v>
      </c>
      <c r="B52" s="306" t="s">
        <v>48</v>
      </c>
      <c r="C52" s="27">
        <f>C53+C54+C55</f>
        <v>76.8</v>
      </c>
      <c r="D52" s="27">
        <f>D53+D54+D55</f>
        <v>117.9</v>
      </c>
      <c r="E52" s="27">
        <f>E53+E54+E55</f>
        <v>125.88367</v>
      </c>
      <c r="F52" s="27">
        <f t="shared" ref="F52" si="7">F53+F54+F55</f>
        <v>82.090079999999986</v>
      </c>
      <c r="G52" s="41">
        <f t="shared" si="4"/>
        <v>106.77156064461406</v>
      </c>
      <c r="H52" s="22">
        <f t="shared" si="5"/>
        <v>7.9836699999999894</v>
      </c>
    </row>
    <row r="53" spans="1:8" s="45" customFormat="1" ht="24" x14ac:dyDescent="0.2">
      <c r="A53" s="307" t="s">
        <v>266</v>
      </c>
      <c r="B53" s="308" t="s">
        <v>49</v>
      </c>
      <c r="C53" s="42">
        <v>75.599999999999994</v>
      </c>
      <c r="D53" s="42">
        <v>116.7</v>
      </c>
      <c r="E53" s="365">
        <v>121.79441</v>
      </c>
      <c r="F53" s="42">
        <v>85.133799999999994</v>
      </c>
      <c r="G53" s="62">
        <f t="shared" si="4"/>
        <v>104.36538988860325</v>
      </c>
      <c r="H53" s="344">
        <f t="shared" si="5"/>
        <v>5.0944099999999963</v>
      </c>
    </row>
    <row r="54" spans="1:8" s="45" customFormat="1" x14ac:dyDescent="0.2">
      <c r="A54" s="307" t="s">
        <v>272</v>
      </c>
      <c r="B54" s="309" t="s">
        <v>50</v>
      </c>
      <c r="C54" s="42">
        <v>1.2</v>
      </c>
      <c r="D54" s="42">
        <v>1.2</v>
      </c>
      <c r="E54" s="365">
        <v>3.8087399999999998</v>
      </c>
      <c r="F54" s="42">
        <v>6.6369899999999999</v>
      </c>
      <c r="G54" s="62">
        <f t="shared" si="4"/>
        <v>317.39499999999998</v>
      </c>
      <c r="H54" s="44">
        <f t="shared" si="5"/>
        <v>2.6087400000000001</v>
      </c>
    </row>
    <row r="55" spans="1:8" s="45" customFormat="1" ht="24.75" thickBot="1" x14ac:dyDescent="0.25">
      <c r="A55" s="310" t="s">
        <v>267</v>
      </c>
      <c r="B55" s="142" t="s">
        <v>51</v>
      </c>
      <c r="C55" s="42"/>
      <c r="D55" s="42"/>
      <c r="E55" s="365">
        <v>0.28051999999999999</v>
      </c>
      <c r="F55" s="42">
        <v>-9.6807099999999995</v>
      </c>
      <c r="G55" s="271"/>
      <c r="H55" s="345">
        <f t="shared" si="5"/>
        <v>0.28051999999999999</v>
      </c>
    </row>
    <row r="56" spans="1:8" s="87" customFormat="1" ht="12.75" thickBot="1" x14ac:dyDescent="0.25">
      <c r="A56" s="311" t="s">
        <v>268</v>
      </c>
      <c r="B56" s="100" t="s">
        <v>52</v>
      </c>
      <c r="C56" s="101">
        <f>C57</f>
        <v>0</v>
      </c>
      <c r="D56" s="101">
        <f>D57</f>
        <v>24.4</v>
      </c>
      <c r="E56" s="368">
        <f>E57</f>
        <v>24.394870000000001</v>
      </c>
      <c r="F56" s="36">
        <f>F57</f>
        <v>116.46174999999999</v>
      </c>
      <c r="G56" s="38">
        <f>E56/D56*100</f>
        <v>99.978975409836082</v>
      </c>
      <c r="H56" s="97">
        <f t="shared" si="5"/>
        <v>-5.1299999999976365E-3</v>
      </c>
    </row>
    <row r="57" spans="1:8" s="87" customFormat="1" x14ac:dyDescent="0.2">
      <c r="A57" s="312" t="s">
        <v>269</v>
      </c>
      <c r="B57" s="102" t="s">
        <v>53</v>
      </c>
      <c r="C57" s="79">
        <f>C58+C59</f>
        <v>0</v>
      </c>
      <c r="D57" s="79">
        <f>D58+D59</f>
        <v>24.4</v>
      </c>
      <c r="E57" s="369">
        <f>E59+E58</f>
        <v>24.394870000000001</v>
      </c>
      <c r="F57" s="39">
        <f>F59+F58</f>
        <v>116.46174999999999</v>
      </c>
      <c r="G57" s="103"/>
      <c r="H57" s="39"/>
    </row>
    <row r="58" spans="1:8" s="87" customFormat="1" x14ac:dyDescent="0.2">
      <c r="A58" s="140" t="s">
        <v>270</v>
      </c>
      <c r="B58" s="73" t="s">
        <v>54</v>
      </c>
      <c r="C58" s="66"/>
      <c r="D58" s="66">
        <v>24.4</v>
      </c>
      <c r="E58" s="364">
        <v>24.394870000000001</v>
      </c>
      <c r="F58" s="20">
        <v>11.83592</v>
      </c>
      <c r="G58" s="25">
        <f t="shared" si="4"/>
        <v>99.978975409836082</v>
      </c>
      <c r="H58" s="26">
        <f t="shared" si="5"/>
        <v>-5.1299999999976365E-3</v>
      </c>
    </row>
    <row r="59" spans="1:8" s="87" customFormat="1" ht="12.75" thickBot="1" x14ac:dyDescent="0.25">
      <c r="A59" s="313" t="s">
        <v>271</v>
      </c>
      <c r="B59" s="104" t="s">
        <v>55</v>
      </c>
      <c r="C59" s="105"/>
      <c r="D59" s="105"/>
      <c r="E59" s="385"/>
      <c r="F59" s="89">
        <v>104.62582999999999</v>
      </c>
      <c r="G59" s="25" t="e">
        <f t="shared" si="4"/>
        <v>#DIV/0!</v>
      </c>
      <c r="H59" s="26">
        <f t="shared" si="5"/>
        <v>0</v>
      </c>
    </row>
    <row r="60" spans="1:8" s="45" customFormat="1" ht="12.75" thickBot="1" x14ac:dyDescent="0.25">
      <c r="A60" s="293" t="s">
        <v>273</v>
      </c>
      <c r="B60" s="106" t="s">
        <v>56</v>
      </c>
      <c r="C60" s="35">
        <f>C61+C63+C65</f>
        <v>125</v>
      </c>
      <c r="D60" s="35">
        <f>D61+D63+D65+D62</f>
        <v>10870.2088</v>
      </c>
      <c r="E60" s="35">
        <f>E61+E63+E65+E62</f>
        <v>11309.510030000001</v>
      </c>
      <c r="F60" s="35">
        <f t="shared" ref="F60" si="8">F61+F63+F65+F62</f>
        <v>568.63238999999999</v>
      </c>
      <c r="G60" s="12">
        <f t="shared" si="4"/>
        <v>104.04133203034702</v>
      </c>
      <c r="H60" s="13">
        <f t="shared" si="5"/>
        <v>439.30123000000094</v>
      </c>
    </row>
    <row r="61" spans="1:8" s="45" customFormat="1" ht="60.75" thickBot="1" x14ac:dyDescent="0.25">
      <c r="A61" s="314" t="s">
        <v>274</v>
      </c>
      <c r="B61" s="107" t="s">
        <v>57</v>
      </c>
      <c r="C61" s="108"/>
      <c r="D61" s="108">
        <v>536.16</v>
      </c>
      <c r="E61" s="389">
        <v>536.16</v>
      </c>
      <c r="F61" s="109">
        <v>156.15600000000001</v>
      </c>
      <c r="G61" s="46">
        <f t="shared" si="4"/>
        <v>100</v>
      </c>
      <c r="H61" s="22">
        <f t="shared" si="5"/>
        <v>0</v>
      </c>
    </row>
    <row r="62" spans="1:8" s="45" customFormat="1" ht="36" x14ac:dyDescent="0.2">
      <c r="A62" s="314" t="s">
        <v>326</v>
      </c>
      <c r="B62" s="430" t="s">
        <v>327</v>
      </c>
      <c r="C62" s="40"/>
      <c r="D62" s="40">
        <v>610.27980000000002</v>
      </c>
      <c r="E62" s="395">
        <v>610.28099999999995</v>
      </c>
      <c r="F62" s="27"/>
      <c r="G62" s="46"/>
      <c r="H62" s="99"/>
    </row>
    <row r="63" spans="1:8" s="45" customFormat="1" ht="24" x14ac:dyDescent="0.2">
      <c r="A63" s="351" t="s">
        <v>297</v>
      </c>
      <c r="B63" s="347" t="s">
        <v>298</v>
      </c>
      <c r="C63" s="61">
        <f>C64</f>
        <v>125</v>
      </c>
      <c r="D63" s="61">
        <f>D64</f>
        <v>359.6</v>
      </c>
      <c r="E63" s="374">
        <f t="shared" ref="E63:F63" si="9">E64</f>
        <v>276.57862999999998</v>
      </c>
      <c r="F63" s="61">
        <f t="shared" si="9"/>
        <v>412.47638999999998</v>
      </c>
      <c r="G63" s="46">
        <f t="shared" si="4"/>
        <v>76.912855951056713</v>
      </c>
      <c r="H63" s="99">
        <f t="shared" si="5"/>
        <v>-83.021370000000047</v>
      </c>
    </row>
    <row r="64" spans="1:8" ht="36" x14ac:dyDescent="0.2">
      <c r="A64" s="157" t="s">
        <v>275</v>
      </c>
      <c r="B64" s="110" t="s">
        <v>58</v>
      </c>
      <c r="C64" s="315">
        <v>125</v>
      </c>
      <c r="D64" s="315">
        <v>359.6</v>
      </c>
      <c r="E64" s="378">
        <v>276.57862999999998</v>
      </c>
      <c r="F64" s="27">
        <v>412.47638999999998</v>
      </c>
      <c r="G64" s="46">
        <f t="shared" si="4"/>
        <v>76.912855951056713</v>
      </c>
      <c r="H64" s="99">
        <f t="shared" si="5"/>
        <v>-83.021370000000047</v>
      </c>
    </row>
    <row r="65" spans="1:9" s="86" customFormat="1" ht="36.75" thickBot="1" x14ac:dyDescent="0.25">
      <c r="A65" s="141" t="s">
        <v>276</v>
      </c>
      <c r="B65" s="112" t="s">
        <v>59</v>
      </c>
      <c r="C65" s="105"/>
      <c r="D65" s="105">
        <v>9364.1689999999999</v>
      </c>
      <c r="E65" s="385">
        <v>9886.4904000000006</v>
      </c>
      <c r="F65" s="89"/>
      <c r="G65" s="29">
        <f t="shared" si="4"/>
        <v>105.57787241985916</v>
      </c>
      <c r="H65" s="99">
        <f t="shared" si="5"/>
        <v>522.32140000000072</v>
      </c>
      <c r="I65" s="113"/>
    </row>
    <row r="66" spans="1:9" ht="12.75" thickBot="1" x14ac:dyDescent="0.25">
      <c r="A66" s="293" t="s">
        <v>277</v>
      </c>
      <c r="B66" s="70" t="s">
        <v>60</v>
      </c>
      <c r="C66" s="77">
        <f>C67+C69+C71+C74+C78+C80+C84+C86+C96+C76+C99+C88+C90+C92</f>
        <v>196</v>
      </c>
      <c r="D66" s="371">
        <f>D67+D69+D71+D74+D78+D80+D84+D86+D96+D76+D99+D88+D90+D92+D82</f>
        <v>527.44733999999994</v>
      </c>
      <c r="E66" s="371">
        <f>E67+E69+E71+E74+E78+E80+E84+E86+E96+E76+E99+E88+E90+E92+E82+E73</f>
        <v>736.02393000000006</v>
      </c>
      <c r="F66" s="371">
        <f>F67+F69+F71+F74+F78+F80+F84+F86+F96+F76+F99+F88+F90+F92+F82</f>
        <v>707.50846000000001</v>
      </c>
      <c r="G66" s="114">
        <f t="shared" si="4"/>
        <v>139.54453348840477</v>
      </c>
      <c r="H66" s="115">
        <f>E66-D66</f>
        <v>208.57659000000012</v>
      </c>
    </row>
    <row r="67" spans="1:9" s="10" customFormat="1" ht="36" x14ac:dyDescent="0.2">
      <c r="A67" s="116" t="s">
        <v>61</v>
      </c>
      <c r="B67" s="117" t="s">
        <v>62</v>
      </c>
      <c r="C67" s="79">
        <f>C68</f>
        <v>8</v>
      </c>
      <c r="D67" s="79">
        <f>D68</f>
        <v>8</v>
      </c>
      <c r="E67" s="369">
        <f t="shared" ref="E67:F67" si="10">E68</f>
        <v>10.074999999999999</v>
      </c>
      <c r="F67" s="79">
        <f t="shared" si="10"/>
        <v>18.975010000000001</v>
      </c>
      <c r="G67" s="103">
        <f>E67/D67*100</f>
        <v>125.93749999999999</v>
      </c>
      <c r="H67" s="39">
        <f t="shared" si="5"/>
        <v>2.0749999999999993</v>
      </c>
    </row>
    <row r="68" spans="1:9" ht="60" x14ac:dyDescent="0.2">
      <c r="A68" s="118" t="s">
        <v>63</v>
      </c>
      <c r="B68" s="119" t="s">
        <v>64</v>
      </c>
      <c r="C68" s="124">
        <v>8</v>
      </c>
      <c r="D68" s="124">
        <v>8</v>
      </c>
      <c r="E68" s="392">
        <v>10.074999999999999</v>
      </c>
      <c r="F68" s="316">
        <v>18.975010000000001</v>
      </c>
      <c r="G68" s="317"/>
      <c r="H68" s="42"/>
    </row>
    <row r="69" spans="1:9" ht="48" x14ac:dyDescent="0.2">
      <c r="A69" s="116" t="s">
        <v>65</v>
      </c>
      <c r="B69" s="120" t="s">
        <v>66</v>
      </c>
      <c r="C69" s="79">
        <f>C70</f>
        <v>31</v>
      </c>
      <c r="D69" s="79">
        <f>D70</f>
        <v>54</v>
      </c>
      <c r="E69" s="369">
        <f t="shared" ref="E69:F69" si="11">E70</f>
        <v>80.962310000000002</v>
      </c>
      <c r="F69" s="79">
        <f t="shared" si="11"/>
        <v>61.233609999999999</v>
      </c>
      <c r="G69" s="103">
        <f t="shared" ref="G69:G74" si="12">E69/D69*100</f>
        <v>149.93020370370371</v>
      </c>
      <c r="H69" s="23">
        <f t="shared" si="5"/>
        <v>26.962310000000002</v>
      </c>
    </row>
    <row r="70" spans="1:9" ht="72" x14ac:dyDescent="0.2">
      <c r="A70" s="118" t="s">
        <v>67</v>
      </c>
      <c r="B70" s="121" t="s">
        <v>68</v>
      </c>
      <c r="C70" s="124">
        <v>31</v>
      </c>
      <c r="D70" s="124">
        <v>54</v>
      </c>
      <c r="E70" s="392">
        <v>80.962310000000002</v>
      </c>
      <c r="F70" s="39">
        <v>61.233609999999999</v>
      </c>
      <c r="G70" s="317"/>
      <c r="H70" s="42"/>
    </row>
    <row r="71" spans="1:9" ht="36" x14ac:dyDescent="0.2">
      <c r="A71" s="116" t="s">
        <v>69</v>
      </c>
      <c r="B71" s="57" t="s">
        <v>70</v>
      </c>
      <c r="C71" s="79">
        <f>C72</f>
        <v>4</v>
      </c>
      <c r="D71" s="79">
        <f>D72</f>
        <v>4</v>
      </c>
      <c r="E71" s="369">
        <f>E72</f>
        <v>8.5258099999999999</v>
      </c>
      <c r="F71" s="79">
        <f>F72</f>
        <v>8.4621399999999998</v>
      </c>
      <c r="G71" s="122">
        <f t="shared" si="12"/>
        <v>213.14525</v>
      </c>
      <c r="H71" s="123">
        <f t="shared" si="5"/>
        <v>4.5258099999999999</v>
      </c>
    </row>
    <row r="72" spans="1:9" ht="60" x14ac:dyDescent="0.2">
      <c r="A72" s="118" t="s">
        <v>71</v>
      </c>
      <c r="B72" s="121" t="s">
        <v>72</v>
      </c>
      <c r="C72" s="124">
        <v>4</v>
      </c>
      <c r="D72" s="124">
        <v>4</v>
      </c>
      <c r="E72" s="392">
        <v>8.5258099999999999</v>
      </c>
      <c r="F72" s="39">
        <v>8.4621399999999998</v>
      </c>
      <c r="G72" s="126"/>
      <c r="H72" s="318"/>
    </row>
    <row r="73" spans="1:9" ht="60" x14ac:dyDescent="0.2">
      <c r="A73" s="118" t="s">
        <v>335</v>
      </c>
      <c r="B73" s="121" t="s">
        <v>336</v>
      </c>
      <c r="C73" s="124"/>
      <c r="D73" s="124"/>
      <c r="E73" s="392">
        <v>4.9647199999999998</v>
      </c>
      <c r="F73" s="124"/>
      <c r="G73" s="126"/>
      <c r="H73" s="318"/>
    </row>
    <row r="74" spans="1:9" ht="36" x14ac:dyDescent="0.2">
      <c r="A74" s="116" t="s">
        <v>278</v>
      </c>
      <c r="B74" s="209" t="s">
        <v>279</v>
      </c>
      <c r="C74" s="79">
        <f>C75</f>
        <v>37</v>
      </c>
      <c r="D74" s="79">
        <f>D75</f>
        <v>37</v>
      </c>
      <c r="E74" s="369">
        <f>E75</f>
        <v>0</v>
      </c>
      <c r="F74" s="79">
        <f>F75</f>
        <v>0</v>
      </c>
      <c r="G74" s="122">
        <f t="shared" si="12"/>
        <v>0</v>
      </c>
      <c r="H74" s="123">
        <f t="shared" si="5"/>
        <v>-37</v>
      </c>
    </row>
    <row r="75" spans="1:9" ht="60" x14ac:dyDescent="0.2">
      <c r="A75" s="118" t="s">
        <v>280</v>
      </c>
      <c r="B75" s="319" t="s">
        <v>281</v>
      </c>
      <c r="C75" s="124">
        <v>37</v>
      </c>
      <c r="D75" s="124">
        <v>37</v>
      </c>
      <c r="E75" s="392">
        <v>0</v>
      </c>
      <c r="F75" s="42"/>
      <c r="G75" s="126"/>
      <c r="H75" s="42"/>
    </row>
    <row r="76" spans="1:9" ht="36" x14ac:dyDescent="0.2">
      <c r="A76" s="116" t="s">
        <v>73</v>
      </c>
      <c r="B76" s="57" t="s">
        <v>74</v>
      </c>
      <c r="C76" s="79">
        <f>C77</f>
        <v>5</v>
      </c>
      <c r="D76" s="79">
        <f>D77</f>
        <v>15</v>
      </c>
      <c r="E76" s="369">
        <f t="shared" ref="E76:F76" si="13">E77</f>
        <v>15</v>
      </c>
      <c r="F76" s="79">
        <f t="shared" si="13"/>
        <v>5</v>
      </c>
      <c r="G76" s="122">
        <f t="shared" ref="G76" si="14">E76/D76*100</f>
        <v>100</v>
      </c>
      <c r="H76" s="23">
        <f t="shared" ref="H76" si="15">E76-D76</f>
        <v>0</v>
      </c>
    </row>
    <row r="77" spans="1:9" ht="60" x14ac:dyDescent="0.2">
      <c r="A77" s="118" t="s">
        <v>75</v>
      </c>
      <c r="B77" s="121" t="s">
        <v>76</v>
      </c>
      <c r="C77" s="124">
        <v>5</v>
      </c>
      <c r="D77" s="124">
        <v>15</v>
      </c>
      <c r="E77" s="392">
        <v>15</v>
      </c>
      <c r="F77" s="42">
        <v>5</v>
      </c>
      <c r="G77" s="126"/>
      <c r="H77" s="42"/>
    </row>
    <row r="78" spans="1:9" ht="48" x14ac:dyDescent="0.2">
      <c r="A78" s="116" t="s">
        <v>77</v>
      </c>
      <c r="B78" s="57" t="s">
        <v>78</v>
      </c>
      <c r="C78" s="79">
        <f>C79</f>
        <v>0</v>
      </c>
      <c r="D78" s="79">
        <f>D79</f>
        <v>8.75</v>
      </c>
      <c r="E78" s="369">
        <f>E79</f>
        <v>8.7795500000000004</v>
      </c>
      <c r="F78" s="79">
        <f>F79</f>
        <v>9.3084100000000003</v>
      </c>
      <c r="G78" s="122">
        <f>E78/D78*100</f>
        <v>100.3377142857143</v>
      </c>
      <c r="H78" s="23">
        <f>E78-D78</f>
        <v>2.9550000000000409E-2</v>
      </c>
    </row>
    <row r="79" spans="1:9" ht="72" x14ac:dyDescent="0.2">
      <c r="A79" s="118" t="s">
        <v>79</v>
      </c>
      <c r="B79" s="121" t="s">
        <v>80</v>
      </c>
      <c r="C79" s="124"/>
      <c r="D79" s="124">
        <v>8.75</v>
      </c>
      <c r="E79" s="392">
        <v>8.7795500000000004</v>
      </c>
      <c r="F79" s="39">
        <v>9.3084100000000003</v>
      </c>
      <c r="G79" s="122"/>
      <c r="H79" s="23"/>
    </row>
    <row r="80" spans="1:9" ht="48" x14ac:dyDescent="0.2">
      <c r="A80" s="116" t="s">
        <v>81</v>
      </c>
      <c r="B80" s="57" t="s">
        <v>82</v>
      </c>
      <c r="C80" s="79">
        <f>C81</f>
        <v>2</v>
      </c>
      <c r="D80" s="79">
        <f>D81</f>
        <v>2</v>
      </c>
      <c r="E80" s="369">
        <f>E81</f>
        <v>1.5</v>
      </c>
      <c r="F80" s="79">
        <f>F81</f>
        <v>1.5977399999999999</v>
      </c>
      <c r="G80" s="122">
        <f t="shared" ref="G80:G99" si="16">E80/D80*100</f>
        <v>75</v>
      </c>
      <c r="H80" s="23">
        <f t="shared" ref="H80:H88" si="17">E80-D80</f>
        <v>-0.5</v>
      </c>
    </row>
    <row r="81" spans="1:9" ht="84" x14ac:dyDescent="0.2">
      <c r="A81" s="118" t="s">
        <v>83</v>
      </c>
      <c r="B81" s="121" t="s">
        <v>84</v>
      </c>
      <c r="C81" s="124">
        <v>2</v>
      </c>
      <c r="D81" s="124">
        <v>2</v>
      </c>
      <c r="E81" s="392">
        <v>1.5</v>
      </c>
      <c r="F81" s="43">
        <v>1.5977399999999999</v>
      </c>
      <c r="G81" s="126"/>
      <c r="H81" s="42"/>
    </row>
    <row r="82" spans="1:9" ht="36" x14ac:dyDescent="0.2">
      <c r="A82" s="116" t="s">
        <v>299</v>
      </c>
      <c r="B82" s="98" t="s">
        <v>300</v>
      </c>
      <c r="C82" s="79">
        <f>C83</f>
        <v>0</v>
      </c>
      <c r="D82" s="79">
        <f>D83</f>
        <v>6.117</v>
      </c>
      <c r="E82" s="369">
        <f t="shared" ref="E82:F82" si="18">E83</f>
        <v>2.2092399999999999</v>
      </c>
      <c r="F82" s="79">
        <f t="shared" si="18"/>
        <v>0</v>
      </c>
      <c r="G82" s="122">
        <f t="shared" ref="G82" si="19">E82/D82*100</f>
        <v>36.116396926598007</v>
      </c>
      <c r="H82" s="23">
        <f t="shared" ref="H82" si="20">E82-D82</f>
        <v>-3.9077600000000001</v>
      </c>
    </row>
    <row r="83" spans="1:9" ht="60" x14ac:dyDescent="0.2">
      <c r="A83" s="118" t="s">
        <v>301</v>
      </c>
      <c r="B83" s="348" t="s">
        <v>302</v>
      </c>
      <c r="C83" s="124"/>
      <c r="D83" s="124">
        <v>6.117</v>
      </c>
      <c r="E83" s="392">
        <v>2.2092399999999999</v>
      </c>
      <c r="F83" s="124"/>
      <c r="G83" s="126"/>
      <c r="H83" s="42"/>
    </row>
    <row r="84" spans="1:9" ht="36" x14ac:dyDescent="0.2">
      <c r="A84" s="116" t="s">
        <v>85</v>
      </c>
      <c r="B84" s="57" t="s">
        <v>86</v>
      </c>
      <c r="C84" s="79">
        <f>C85</f>
        <v>74</v>
      </c>
      <c r="D84" s="79">
        <f>D85</f>
        <v>74</v>
      </c>
      <c r="E84" s="369">
        <f>E85</f>
        <v>1.0184800000000001</v>
      </c>
      <c r="F84" s="79">
        <f>F85</f>
        <v>2.0034100000000001</v>
      </c>
      <c r="G84" s="122">
        <f t="shared" si="16"/>
        <v>1.3763243243243244</v>
      </c>
      <c r="H84" s="23">
        <f t="shared" si="17"/>
        <v>-72.981520000000003</v>
      </c>
    </row>
    <row r="85" spans="1:9" ht="60" x14ac:dyDescent="0.2">
      <c r="A85" s="118" t="s">
        <v>87</v>
      </c>
      <c r="B85" s="121" t="s">
        <v>88</v>
      </c>
      <c r="C85" s="124">
        <v>74</v>
      </c>
      <c r="D85" s="124">
        <v>74</v>
      </c>
      <c r="E85" s="392">
        <v>1.0184800000000001</v>
      </c>
      <c r="F85" s="43">
        <v>2.0034100000000001</v>
      </c>
      <c r="G85" s="126"/>
      <c r="H85" s="42"/>
    </row>
    <row r="86" spans="1:9" ht="48" x14ac:dyDescent="0.2">
      <c r="A86" s="116" t="s">
        <v>89</v>
      </c>
      <c r="B86" s="127" t="s">
        <v>90</v>
      </c>
      <c r="C86" s="79">
        <f>C87</f>
        <v>35</v>
      </c>
      <c r="D86" s="79">
        <f>D87</f>
        <v>111.15</v>
      </c>
      <c r="E86" s="369">
        <f t="shared" ref="E86:F86" si="21">E87</f>
        <v>157.25409999999999</v>
      </c>
      <c r="F86" s="79">
        <f t="shared" si="21"/>
        <v>122.87105</v>
      </c>
      <c r="G86" s="122">
        <f t="shared" si="16"/>
        <v>141.4791722896986</v>
      </c>
      <c r="H86" s="23">
        <f t="shared" si="17"/>
        <v>46.104099999999988</v>
      </c>
    </row>
    <row r="87" spans="1:9" ht="60" x14ac:dyDescent="0.2">
      <c r="A87" s="128" t="s">
        <v>91</v>
      </c>
      <c r="B87" s="129" t="s">
        <v>92</v>
      </c>
      <c r="C87" s="124">
        <v>35</v>
      </c>
      <c r="D87" s="124">
        <v>111.15</v>
      </c>
      <c r="E87" s="392">
        <v>157.25409999999999</v>
      </c>
      <c r="F87" s="39">
        <v>122.87105</v>
      </c>
      <c r="G87" s="126"/>
      <c r="H87" s="42"/>
    </row>
    <row r="88" spans="1:9" ht="72" x14ac:dyDescent="0.2">
      <c r="A88" s="130" t="s">
        <v>93</v>
      </c>
      <c r="B88" s="131" t="s">
        <v>94</v>
      </c>
      <c r="C88" s="79">
        <f>C89</f>
        <v>0</v>
      </c>
      <c r="D88" s="79">
        <f>D89</f>
        <v>0</v>
      </c>
      <c r="E88" s="369">
        <f>E89</f>
        <v>3.4583499999999998</v>
      </c>
      <c r="F88" s="79">
        <f>F89</f>
        <v>7.5</v>
      </c>
      <c r="G88" s="122" t="e">
        <f t="shared" si="16"/>
        <v>#DIV/0!</v>
      </c>
      <c r="H88" s="23">
        <f t="shared" si="17"/>
        <v>3.4583499999999998</v>
      </c>
    </row>
    <row r="89" spans="1:9" ht="96" x14ac:dyDescent="0.2">
      <c r="A89" s="132" t="s">
        <v>95</v>
      </c>
      <c r="B89" s="133" t="s">
        <v>96</v>
      </c>
      <c r="C89" s="124"/>
      <c r="D89" s="124"/>
      <c r="E89" s="392">
        <v>3.4583499999999998</v>
      </c>
      <c r="F89" s="43">
        <v>7.5</v>
      </c>
      <c r="G89" s="126"/>
      <c r="H89" s="42"/>
    </row>
    <row r="90" spans="1:9" ht="24" x14ac:dyDescent="0.2">
      <c r="A90" s="130" t="s">
        <v>97</v>
      </c>
      <c r="B90" s="131" t="s">
        <v>98</v>
      </c>
      <c r="C90" s="79">
        <f>C91</f>
        <v>0</v>
      </c>
      <c r="D90" s="79">
        <f>D91</f>
        <v>8.7479999999999993</v>
      </c>
      <c r="E90" s="369">
        <f>E91</f>
        <v>11.748189999999999</v>
      </c>
      <c r="F90" s="39">
        <f>F91</f>
        <v>10</v>
      </c>
      <c r="G90" s="122">
        <f t="shared" si="16"/>
        <v>134.29572473708276</v>
      </c>
      <c r="H90" s="23">
        <f t="shared" ref="H90:H99" si="22">E90-D90</f>
        <v>3.0001899999999999</v>
      </c>
    </row>
    <row r="91" spans="1:9" ht="48" x14ac:dyDescent="0.2">
      <c r="A91" s="132" t="s">
        <v>99</v>
      </c>
      <c r="B91" s="133" t="s">
        <v>100</v>
      </c>
      <c r="C91" s="124"/>
      <c r="D91" s="124">
        <v>8.7479999999999993</v>
      </c>
      <c r="E91" s="392">
        <v>11.748189999999999</v>
      </c>
      <c r="F91" s="43">
        <v>10</v>
      </c>
      <c r="G91" s="122"/>
      <c r="H91" s="42"/>
      <c r="I91" s="45"/>
    </row>
    <row r="92" spans="1:9" ht="36" x14ac:dyDescent="0.2">
      <c r="A92" s="130" t="s">
        <v>101</v>
      </c>
      <c r="B92" s="353" t="s">
        <v>102</v>
      </c>
      <c r="C92" s="23">
        <f>C93+C94</f>
        <v>0</v>
      </c>
      <c r="D92" s="23">
        <f>D93+D94+D95</f>
        <v>73.447339999999997</v>
      </c>
      <c r="E92" s="23">
        <f t="shared" ref="E92:F92" si="23">E93+E94+E95</f>
        <v>119.99313000000001</v>
      </c>
      <c r="F92" s="23">
        <f t="shared" si="23"/>
        <v>81.565370000000001</v>
      </c>
      <c r="G92" s="122">
        <f t="shared" si="16"/>
        <v>163.37300983262296</v>
      </c>
      <c r="H92" s="23">
        <f>E92-D92</f>
        <v>46.545790000000011</v>
      </c>
      <c r="I92" s="45"/>
    </row>
    <row r="93" spans="1:9" ht="48" x14ac:dyDescent="0.2">
      <c r="A93" s="132" t="s">
        <v>103</v>
      </c>
      <c r="B93" s="133" t="s">
        <v>104</v>
      </c>
      <c r="C93" s="124"/>
      <c r="D93" s="124">
        <v>26</v>
      </c>
      <c r="E93" s="392">
        <v>33.811030000000002</v>
      </c>
      <c r="F93" s="24"/>
      <c r="G93" s="126">
        <f t="shared" si="16"/>
        <v>130.04242307692309</v>
      </c>
      <c r="H93" s="42">
        <f>E93-D93</f>
        <v>7.8110300000000024</v>
      </c>
      <c r="I93" s="45"/>
    </row>
    <row r="94" spans="1:9" ht="48" x14ac:dyDescent="0.2">
      <c r="A94" s="132" t="s">
        <v>105</v>
      </c>
      <c r="B94" s="133" t="s">
        <v>106</v>
      </c>
      <c r="C94" s="124"/>
      <c r="D94" s="124">
        <v>44.55</v>
      </c>
      <c r="E94" s="392">
        <v>83.284760000000006</v>
      </c>
      <c r="F94" s="24">
        <v>8.0244700000000009</v>
      </c>
      <c r="G94" s="126">
        <f t="shared" si="16"/>
        <v>186.94671156004492</v>
      </c>
      <c r="H94" s="42">
        <f>E94-D94</f>
        <v>38.734760000000009</v>
      </c>
      <c r="I94" s="45"/>
    </row>
    <row r="95" spans="1:9" ht="48" x14ac:dyDescent="0.2">
      <c r="A95" s="132" t="s">
        <v>328</v>
      </c>
      <c r="B95" s="133" t="s">
        <v>329</v>
      </c>
      <c r="C95" s="124"/>
      <c r="D95" s="124">
        <v>2.8973399999999998</v>
      </c>
      <c r="E95" s="392">
        <v>2.8973399999999998</v>
      </c>
      <c r="F95" s="124">
        <v>73.540899999999993</v>
      </c>
      <c r="G95" s="126"/>
      <c r="H95" s="42"/>
      <c r="I95" s="45"/>
    </row>
    <row r="96" spans="1:9" ht="48" x14ac:dyDescent="0.2">
      <c r="A96" s="135" t="s">
        <v>107</v>
      </c>
      <c r="B96" s="136" t="s">
        <v>108</v>
      </c>
      <c r="C96" s="24">
        <f>C97+C98</f>
        <v>0</v>
      </c>
      <c r="D96" s="24">
        <f>D97+D98</f>
        <v>2.2350000000000003</v>
      </c>
      <c r="E96" s="372">
        <f t="shared" ref="E96:F96" si="24">E97+E98</f>
        <v>2.53505</v>
      </c>
      <c r="F96" s="24">
        <f t="shared" si="24"/>
        <v>18.991720000000001</v>
      </c>
      <c r="G96" s="122">
        <f t="shared" si="16"/>
        <v>113.42505592841161</v>
      </c>
      <c r="H96" s="23">
        <f t="shared" si="22"/>
        <v>0.30004999999999971</v>
      </c>
    </row>
    <row r="97" spans="1:8" ht="48" x14ac:dyDescent="0.2">
      <c r="A97" s="137" t="s">
        <v>109</v>
      </c>
      <c r="B97" s="138" t="s">
        <v>110</v>
      </c>
      <c r="C97" s="48"/>
      <c r="D97" s="48">
        <v>0.625</v>
      </c>
      <c r="E97" s="370">
        <v>1.61005</v>
      </c>
      <c r="F97" s="48">
        <v>12.4056</v>
      </c>
      <c r="G97" s="126">
        <f t="shared" si="16"/>
        <v>257.608</v>
      </c>
      <c r="H97" s="42">
        <f t="shared" si="22"/>
        <v>0.98504999999999998</v>
      </c>
    </row>
    <row r="98" spans="1:8" ht="60" x14ac:dyDescent="0.2">
      <c r="A98" s="137" t="s">
        <v>111</v>
      </c>
      <c r="B98" s="138" t="s">
        <v>112</v>
      </c>
      <c r="C98" s="48"/>
      <c r="D98" s="48">
        <v>1.61</v>
      </c>
      <c r="E98" s="370">
        <v>0.92500000000000004</v>
      </c>
      <c r="F98" s="47">
        <v>6.5861200000000002</v>
      </c>
      <c r="G98" s="126">
        <f t="shared" si="16"/>
        <v>57.453416149068325</v>
      </c>
      <c r="H98" s="47">
        <f t="shared" si="22"/>
        <v>-0.68500000000000005</v>
      </c>
    </row>
    <row r="99" spans="1:8" x14ac:dyDescent="0.2">
      <c r="A99" s="140" t="s">
        <v>113</v>
      </c>
      <c r="B99" s="73" t="s">
        <v>114</v>
      </c>
      <c r="C99" s="24">
        <f>C100</f>
        <v>0</v>
      </c>
      <c r="D99" s="24">
        <f>D100</f>
        <v>123</v>
      </c>
      <c r="E99" s="24">
        <f>E100</f>
        <v>308</v>
      </c>
      <c r="F99" s="24">
        <f t="shared" ref="F99" si="25">F100</f>
        <v>360</v>
      </c>
      <c r="G99" s="139">
        <f t="shared" si="16"/>
        <v>250.40650406504062</v>
      </c>
      <c r="H99" s="68">
        <f t="shared" si="22"/>
        <v>185</v>
      </c>
    </row>
    <row r="100" spans="1:8" ht="72.75" thickBot="1" x14ac:dyDescent="0.25">
      <c r="A100" s="141" t="s">
        <v>115</v>
      </c>
      <c r="B100" s="142" t="s">
        <v>116</v>
      </c>
      <c r="C100" s="95"/>
      <c r="D100" s="95">
        <v>123</v>
      </c>
      <c r="E100" s="387">
        <v>308</v>
      </c>
      <c r="F100" s="95">
        <v>360</v>
      </c>
      <c r="G100" s="143"/>
      <c r="H100" s="90"/>
    </row>
    <row r="101" spans="1:8" ht="12.75" thickBot="1" x14ac:dyDescent="0.25">
      <c r="A101" s="277" t="s">
        <v>117</v>
      </c>
      <c r="B101" s="16" t="s">
        <v>118</v>
      </c>
      <c r="C101" s="144">
        <f>C102+C103+C104+C105+C106</f>
        <v>618.67100000000005</v>
      </c>
      <c r="D101" s="144">
        <f>D102+D103+D104+D105+D106</f>
        <v>618.67100000000005</v>
      </c>
      <c r="E101" s="144">
        <f t="shared" ref="E101:F101" si="26">E102+E103+E104+E105+E106</f>
        <v>619.25508000000002</v>
      </c>
      <c r="F101" s="144">
        <f t="shared" si="26"/>
        <v>2357.7611700000002</v>
      </c>
      <c r="G101" s="145">
        <f>E101/D101*100</f>
        <v>100.09440882148992</v>
      </c>
      <c r="H101" s="146">
        <f t="shared" si="5"/>
        <v>0.58407999999997173</v>
      </c>
    </row>
    <row r="102" spans="1:8" x14ac:dyDescent="0.2">
      <c r="A102" s="286" t="s">
        <v>119</v>
      </c>
      <c r="B102" s="19" t="s">
        <v>120</v>
      </c>
      <c r="C102" s="27"/>
      <c r="D102" s="27"/>
      <c r="E102" s="395">
        <v>0.38407999999999998</v>
      </c>
      <c r="F102" s="40"/>
      <c r="G102" s="25"/>
      <c r="H102" s="22">
        <f t="shared" si="5"/>
        <v>0.38407999999999998</v>
      </c>
    </row>
    <row r="103" spans="1:8" x14ac:dyDescent="0.2">
      <c r="A103" s="167" t="s">
        <v>121</v>
      </c>
      <c r="B103" s="72" t="s">
        <v>122</v>
      </c>
      <c r="C103" s="60"/>
      <c r="D103" s="60"/>
      <c r="E103" s="374">
        <v>0.2</v>
      </c>
      <c r="F103" s="40"/>
      <c r="G103" s="25"/>
      <c r="H103" s="26">
        <f t="shared" si="5"/>
        <v>0.2</v>
      </c>
    </row>
    <row r="104" spans="1:8" x14ac:dyDescent="0.2">
      <c r="A104" s="167" t="s">
        <v>123</v>
      </c>
      <c r="B104" s="67" t="s">
        <v>124</v>
      </c>
      <c r="C104" s="30"/>
      <c r="D104" s="30"/>
      <c r="E104" s="373"/>
      <c r="F104" s="30">
        <v>233.31379999999999</v>
      </c>
      <c r="G104" s="25" t="e">
        <f>E104/D104*100</f>
        <v>#DIV/0!</v>
      </c>
      <c r="H104" s="26">
        <f t="shared" si="5"/>
        <v>0</v>
      </c>
    </row>
    <row r="105" spans="1:8" x14ac:dyDescent="0.2">
      <c r="A105" s="167" t="s">
        <v>125</v>
      </c>
      <c r="B105" s="67" t="s">
        <v>126</v>
      </c>
      <c r="C105" s="30"/>
      <c r="D105" s="30"/>
      <c r="E105" s="376"/>
      <c r="F105" s="68">
        <v>695.34699999999998</v>
      </c>
      <c r="G105" s="63" t="e">
        <f t="shared" ref="G105:G113" si="27">E105/D105*100</f>
        <v>#DIV/0!</v>
      </c>
      <c r="H105" s="26">
        <f t="shared" si="5"/>
        <v>0</v>
      </c>
    </row>
    <row r="106" spans="1:8" x14ac:dyDescent="0.2">
      <c r="A106" s="208" t="s">
        <v>127</v>
      </c>
      <c r="B106" s="58" t="s">
        <v>128</v>
      </c>
      <c r="C106" s="23">
        <f>C107</f>
        <v>618.67100000000005</v>
      </c>
      <c r="D106" s="23">
        <f>D107</f>
        <v>618.67100000000005</v>
      </c>
      <c r="E106" s="23">
        <f>E107</f>
        <v>618.67100000000005</v>
      </c>
      <c r="F106" s="23">
        <f t="shared" ref="F106" si="28">F107</f>
        <v>1429.1003700000001</v>
      </c>
      <c r="G106" s="63">
        <f t="shared" si="27"/>
        <v>100</v>
      </c>
      <c r="H106" s="26">
        <f t="shared" si="5"/>
        <v>0</v>
      </c>
    </row>
    <row r="107" spans="1:8" ht="12.75" thickBot="1" x14ac:dyDescent="0.25">
      <c r="A107" s="320" t="s">
        <v>129</v>
      </c>
      <c r="B107" s="149" t="s">
        <v>130</v>
      </c>
      <c r="C107" s="90">
        <v>618.67100000000005</v>
      </c>
      <c r="D107" s="90">
        <v>618.67100000000005</v>
      </c>
      <c r="E107" s="387">
        <v>618.67100000000005</v>
      </c>
      <c r="F107" s="90">
        <v>1429.1003700000001</v>
      </c>
      <c r="G107" s="32">
        <f t="shared" si="27"/>
        <v>100</v>
      </c>
      <c r="H107" s="33">
        <f t="shared" si="5"/>
        <v>0</v>
      </c>
    </row>
    <row r="108" spans="1:8" x14ac:dyDescent="0.2">
      <c r="A108" s="321" t="s">
        <v>131</v>
      </c>
      <c r="B108" s="253" t="s">
        <v>132</v>
      </c>
      <c r="C108" s="251">
        <f>C109+C159</f>
        <v>403632.1</v>
      </c>
      <c r="D108" s="251">
        <f>D109+D159</f>
        <v>424461.22315999999</v>
      </c>
      <c r="E108" s="420">
        <f>E109+E159+E162+E165</f>
        <v>377510.03889000003</v>
      </c>
      <c r="F108" s="251">
        <f>F109+F157+F159+F162+F165</f>
        <v>358227.69907999993</v>
      </c>
      <c r="G108" s="255">
        <f t="shared" si="27"/>
        <v>88.938639925583544</v>
      </c>
      <c r="H108" s="256">
        <f t="shared" si="5"/>
        <v>-46951.184269999969</v>
      </c>
    </row>
    <row r="109" spans="1:8" x14ac:dyDescent="0.2">
      <c r="A109" s="322" t="s">
        <v>133</v>
      </c>
      <c r="B109" s="257" t="s">
        <v>134</v>
      </c>
      <c r="C109" s="252">
        <f>C110+C113+C131+C154</f>
        <v>403632.1</v>
      </c>
      <c r="D109" s="252">
        <f>D110+D113+D131+D154</f>
        <v>424261.7</v>
      </c>
      <c r="E109" s="421">
        <f>E110+E113+E131+E154</f>
        <v>377316.51573000004</v>
      </c>
      <c r="F109" s="252">
        <f>F110+F113+F131+F154</f>
        <v>356653.03908999998</v>
      </c>
      <c r="G109" s="259">
        <f t="shared" si="27"/>
        <v>88.934852174966537</v>
      </c>
      <c r="H109" s="260">
        <f t="shared" si="5"/>
        <v>-46945.184269999969</v>
      </c>
    </row>
    <row r="110" spans="1:8" ht="12.75" thickBot="1" x14ac:dyDescent="0.25">
      <c r="A110" s="323" t="s">
        <v>135</v>
      </c>
      <c r="B110" s="152" t="s">
        <v>136</v>
      </c>
      <c r="C110" s="153">
        <f>C111</f>
        <v>164388</v>
      </c>
      <c r="D110" s="153">
        <f>D111+D112</f>
        <v>182737.3</v>
      </c>
      <c r="E110" s="363">
        <f t="shared" ref="E110:F110" si="29">E111+E112</f>
        <v>157997.30155</v>
      </c>
      <c r="F110" s="153">
        <f t="shared" si="29"/>
        <v>125300.3</v>
      </c>
      <c r="G110" s="151">
        <f t="shared" si="27"/>
        <v>86.46144030255455</v>
      </c>
      <c r="H110" s="97">
        <f t="shared" si="5"/>
        <v>-24739.998449999985</v>
      </c>
    </row>
    <row r="111" spans="1:8" ht="24" x14ac:dyDescent="0.2">
      <c r="A111" s="171" t="s">
        <v>137</v>
      </c>
      <c r="B111" s="55" t="s">
        <v>282</v>
      </c>
      <c r="C111" s="109">
        <v>164388</v>
      </c>
      <c r="D111" s="109">
        <v>164388</v>
      </c>
      <c r="E111" s="389">
        <v>152404.62221999999</v>
      </c>
      <c r="F111" s="109">
        <v>125300.3</v>
      </c>
      <c r="G111" s="41">
        <f t="shared" si="27"/>
        <v>92.710308672165837</v>
      </c>
      <c r="H111" s="22">
        <f t="shared" si="5"/>
        <v>-11983.37778000001</v>
      </c>
    </row>
    <row r="112" spans="1:8" ht="24.75" thickBot="1" x14ac:dyDescent="0.25">
      <c r="A112" s="349" t="s">
        <v>308</v>
      </c>
      <c r="B112" s="350" t="s">
        <v>309</v>
      </c>
      <c r="C112" s="105"/>
      <c r="D112" s="105">
        <v>18349.3</v>
      </c>
      <c r="E112" s="385">
        <v>5592.6793299999999</v>
      </c>
      <c r="F112" s="105">
        <v>0</v>
      </c>
      <c r="G112" s="103">
        <f t="shared" si="27"/>
        <v>30.478979198116551</v>
      </c>
      <c r="H112" s="39">
        <f t="shared" si="5"/>
        <v>-12756.62067</v>
      </c>
    </row>
    <row r="113" spans="1:8" ht="12.75" thickBot="1" x14ac:dyDescent="0.25">
      <c r="A113" s="285" t="s">
        <v>292</v>
      </c>
      <c r="B113" s="64" t="s">
        <v>138</v>
      </c>
      <c r="C113" s="249">
        <f>C114+C122+C118+C115+C117+C116+C120+C119</f>
        <v>30754.099999999995</v>
      </c>
      <c r="D113" s="249">
        <f>D114+D122+D118+D115+D117+D116+D120+D119+D121</f>
        <v>30840.099999999995</v>
      </c>
      <c r="E113" s="422">
        <f t="shared" ref="E113" si="30">E114+E122+E118+E115+E117+E116+E120+E119</f>
        <v>27774.321989999997</v>
      </c>
      <c r="F113" s="249">
        <f>F114+F122+F118+F115+F117+F116+F120+F119</f>
        <v>56034.18348</v>
      </c>
      <c r="G113" s="71">
        <f t="shared" si="27"/>
        <v>90.059117804416971</v>
      </c>
      <c r="H113" s="13">
        <f t="shared" si="5"/>
        <v>-3065.7780099999982</v>
      </c>
    </row>
    <row r="114" spans="1:8" ht="24" x14ac:dyDescent="0.2">
      <c r="A114" s="162" t="s">
        <v>139</v>
      </c>
      <c r="B114" s="57" t="s">
        <v>283</v>
      </c>
      <c r="C114" s="23">
        <v>3131</v>
      </c>
      <c r="D114" s="23">
        <v>3131</v>
      </c>
      <c r="E114" s="372">
        <v>3131</v>
      </c>
      <c r="F114" s="24">
        <v>3178.2</v>
      </c>
      <c r="G114" s="25">
        <f>E114/D114*100</f>
        <v>100</v>
      </c>
      <c r="H114" s="26">
        <f>E114-D114</f>
        <v>0</v>
      </c>
    </row>
    <row r="115" spans="1:8" s="10" customFormat="1" ht="36" x14ac:dyDescent="0.2">
      <c r="A115" s="160" t="s">
        <v>140</v>
      </c>
      <c r="B115" s="57" t="s">
        <v>284</v>
      </c>
      <c r="C115" s="23">
        <v>345.6</v>
      </c>
      <c r="D115" s="23">
        <v>345.6</v>
      </c>
      <c r="E115" s="372">
        <v>345.6</v>
      </c>
      <c r="F115" s="159"/>
      <c r="G115" s="25">
        <f>E115/D115*100</f>
        <v>100</v>
      </c>
      <c r="H115" s="99">
        <f>E115-D115</f>
        <v>0</v>
      </c>
    </row>
    <row r="116" spans="1:8" s="10" customFormat="1" x14ac:dyDescent="0.2">
      <c r="A116" s="160" t="s">
        <v>141</v>
      </c>
      <c r="B116" s="72" t="s">
        <v>142</v>
      </c>
      <c r="C116" s="23"/>
      <c r="D116" s="23"/>
      <c r="E116" s="372"/>
      <c r="F116" s="23">
        <v>27154.76814</v>
      </c>
      <c r="G116" s="25" t="e">
        <f>E116/D116*100</f>
        <v>#DIV/0!</v>
      </c>
      <c r="H116" s="99">
        <f>E116-D116</f>
        <v>0</v>
      </c>
    </row>
    <row r="117" spans="1:8" s="10" customFormat="1" ht="36" x14ac:dyDescent="0.2">
      <c r="A117" s="162" t="s">
        <v>143</v>
      </c>
      <c r="B117" s="57" t="s">
        <v>144</v>
      </c>
      <c r="C117" s="23">
        <v>5538.9</v>
      </c>
      <c r="D117" s="23">
        <v>5538.9</v>
      </c>
      <c r="E117" s="372">
        <v>4293.4989999999998</v>
      </c>
      <c r="F117" s="68">
        <v>4438.1509999999998</v>
      </c>
      <c r="G117" s="25">
        <f>E117/D117*100</f>
        <v>77.515373088519382</v>
      </c>
      <c r="H117" s="99">
        <f t="shared" si="5"/>
        <v>-1245.4009999999998</v>
      </c>
    </row>
    <row r="118" spans="1:8" s="10" customFormat="1" x14ac:dyDescent="0.2">
      <c r="A118" s="171" t="s">
        <v>145</v>
      </c>
      <c r="B118" s="54" t="s">
        <v>285</v>
      </c>
      <c r="C118" s="39">
        <v>4235.3</v>
      </c>
      <c r="D118" s="39">
        <v>4235.3</v>
      </c>
      <c r="E118" s="369">
        <v>4235.3</v>
      </c>
      <c r="F118" s="39">
        <v>3236.5</v>
      </c>
      <c r="G118" s="46">
        <f>E118/D118*100</f>
        <v>100</v>
      </c>
      <c r="H118" s="99">
        <f>E118-D118</f>
        <v>0</v>
      </c>
    </row>
    <row r="119" spans="1:8" s="10" customFormat="1" ht="24" x14ac:dyDescent="0.2">
      <c r="A119" s="286" t="s">
        <v>286</v>
      </c>
      <c r="B119" s="426" t="s">
        <v>287</v>
      </c>
      <c r="C119" s="20">
        <v>918.3</v>
      </c>
      <c r="D119" s="20">
        <v>918.3</v>
      </c>
      <c r="E119" s="364">
        <v>0</v>
      </c>
      <c r="F119" s="170"/>
      <c r="G119" s="46">
        <f t="shared" ref="G119:G130" si="31">E119/D119*100</f>
        <v>0</v>
      </c>
      <c r="H119" s="99">
        <f t="shared" ref="H119:H120" si="32">E119-D119</f>
        <v>-918.3</v>
      </c>
    </row>
    <row r="120" spans="1:8" s="10" customFormat="1" ht="12.75" thickBot="1" x14ac:dyDescent="0.25">
      <c r="A120" s="324" t="s">
        <v>146</v>
      </c>
      <c r="B120" s="158" t="s">
        <v>147</v>
      </c>
      <c r="C120" s="89"/>
      <c r="D120" s="89"/>
      <c r="E120" s="385">
        <v>0</v>
      </c>
      <c r="F120" s="89">
        <v>5769.75407</v>
      </c>
      <c r="G120" s="46" t="e">
        <f t="shared" si="31"/>
        <v>#DIV/0!</v>
      </c>
      <c r="H120" s="99">
        <f t="shared" si="32"/>
        <v>0</v>
      </c>
    </row>
    <row r="121" spans="1:8" s="10" customFormat="1" ht="24.75" thickBot="1" x14ac:dyDescent="0.25">
      <c r="A121" s="324" t="s">
        <v>333</v>
      </c>
      <c r="B121" s="57" t="s">
        <v>334</v>
      </c>
      <c r="C121" s="431"/>
      <c r="D121" s="431">
        <v>148.5</v>
      </c>
      <c r="E121" s="432"/>
      <c r="F121" s="433"/>
      <c r="G121" s="434"/>
      <c r="H121" s="435"/>
    </row>
    <row r="122" spans="1:8" ht="12.75" thickBot="1" x14ac:dyDescent="0.25">
      <c r="A122" s="285" t="s">
        <v>291</v>
      </c>
      <c r="B122" s="165" t="s">
        <v>149</v>
      </c>
      <c r="C122" s="249">
        <f>C123+C124+C128+C129+C130</f>
        <v>16585</v>
      </c>
      <c r="D122" s="249">
        <f>D123+D124+D128+D129+D130</f>
        <v>16522.5</v>
      </c>
      <c r="E122" s="422">
        <f t="shared" ref="E122" si="33">E123+E124+E128+E129+E130</f>
        <v>15768.922989999999</v>
      </c>
      <c r="F122" s="249">
        <f>F123+F124+F128+F129+F130+F125+F126+F127</f>
        <v>12256.810269999998</v>
      </c>
      <c r="G122" s="151">
        <f t="shared" si="31"/>
        <v>95.439086034195782</v>
      </c>
      <c r="H122" s="97">
        <f t="shared" si="5"/>
        <v>-753.57701000000088</v>
      </c>
    </row>
    <row r="123" spans="1:8" x14ac:dyDescent="0.2">
      <c r="A123" s="286" t="s">
        <v>148</v>
      </c>
      <c r="B123" s="155" t="s">
        <v>288</v>
      </c>
      <c r="C123" s="109">
        <v>909</v>
      </c>
      <c r="D123" s="109">
        <v>909</v>
      </c>
      <c r="E123" s="389">
        <v>804.39131999999995</v>
      </c>
      <c r="F123" s="109">
        <v>777.55397000000005</v>
      </c>
      <c r="G123" s="41">
        <f t="shared" si="31"/>
        <v>88.49189438943894</v>
      </c>
      <c r="H123" s="22">
        <f t="shared" si="5"/>
        <v>-104.60868000000005</v>
      </c>
    </row>
    <row r="124" spans="1:8" ht="24" x14ac:dyDescent="0.2">
      <c r="A124" s="167" t="s">
        <v>148</v>
      </c>
      <c r="B124" s="164" t="s">
        <v>150</v>
      </c>
      <c r="C124" s="23">
        <v>1135.8</v>
      </c>
      <c r="D124" s="23">
        <v>1135.8</v>
      </c>
      <c r="E124" s="400">
        <v>940.96699999999998</v>
      </c>
      <c r="F124" s="23">
        <v>939.19799999999998</v>
      </c>
      <c r="G124" s="25">
        <f t="shared" si="31"/>
        <v>82.846187709103717</v>
      </c>
      <c r="H124" s="99">
        <f t="shared" si="5"/>
        <v>-194.83299999999997</v>
      </c>
    </row>
    <row r="125" spans="1:8" x14ac:dyDescent="0.2">
      <c r="A125" s="168" t="s">
        <v>151</v>
      </c>
      <c r="B125" s="437" t="s">
        <v>337</v>
      </c>
      <c r="C125" s="30"/>
      <c r="D125" s="30"/>
      <c r="E125" s="436"/>
      <c r="F125" s="30">
        <v>3200</v>
      </c>
      <c r="G125" s="25"/>
      <c r="H125" s="99"/>
    </row>
    <row r="126" spans="1:8" ht="24" x14ac:dyDescent="0.2">
      <c r="A126" s="168" t="s">
        <v>151</v>
      </c>
      <c r="B126" s="437" t="s">
        <v>338</v>
      </c>
      <c r="C126" s="30"/>
      <c r="D126" s="30"/>
      <c r="E126" s="436"/>
      <c r="F126" s="68">
        <v>1291.39795</v>
      </c>
      <c r="G126" s="25"/>
      <c r="H126" s="99"/>
    </row>
    <row r="127" spans="1:8" ht="36" x14ac:dyDescent="0.2">
      <c r="A127" s="168" t="s">
        <v>151</v>
      </c>
      <c r="B127" s="438" t="s">
        <v>339</v>
      </c>
      <c r="C127" s="30"/>
      <c r="D127" s="30"/>
      <c r="E127" s="436"/>
      <c r="F127" s="68">
        <v>3094.1819999999998</v>
      </c>
      <c r="G127" s="25"/>
      <c r="H127" s="99"/>
    </row>
    <row r="128" spans="1:8" ht="36" x14ac:dyDescent="0.2">
      <c r="A128" s="167" t="s">
        <v>148</v>
      </c>
      <c r="B128" s="136" t="s">
        <v>289</v>
      </c>
      <c r="C128" s="30">
        <v>1986.2</v>
      </c>
      <c r="D128" s="30">
        <v>1986.2</v>
      </c>
      <c r="E128" s="373">
        <v>1879.2803200000001</v>
      </c>
      <c r="F128" s="24"/>
      <c r="G128" s="25">
        <f t="shared" si="31"/>
        <v>94.616872419695909</v>
      </c>
      <c r="H128" s="99">
        <f t="shared" si="5"/>
        <v>-106.91967999999997</v>
      </c>
    </row>
    <row r="129" spans="1:8" ht="24" x14ac:dyDescent="0.2">
      <c r="A129" s="208" t="s">
        <v>148</v>
      </c>
      <c r="B129" s="169" t="s">
        <v>152</v>
      </c>
      <c r="C129" s="23">
        <v>3163.3</v>
      </c>
      <c r="D129" s="23">
        <v>3163.3</v>
      </c>
      <c r="E129" s="372">
        <v>2848.0345499999999</v>
      </c>
      <c r="F129" s="68">
        <v>2954.4783499999999</v>
      </c>
      <c r="G129" s="25">
        <f t="shared" si="31"/>
        <v>90.033653147029995</v>
      </c>
      <c r="H129" s="99">
        <f t="shared" si="5"/>
        <v>-315.26545000000033</v>
      </c>
    </row>
    <row r="130" spans="1:8" ht="12.75" thickBot="1" x14ac:dyDescent="0.25">
      <c r="A130" s="330" t="s">
        <v>151</v>
      </c>
      <c r="B130" s="332" t="s">
        <v>290</v>
      </c>
      <c r="C130" s="331">
        <v>9390.7000000000007</v>
      </c>
      <c r="D130" s="331">
        <v>9328.2000000000007</v>
      </c>
      <c r="E130" s="364">
        <v>9296.2497999999996</v>
      </c>
      <c r="F130" s="79"/>
      <c r="G130" s="25">
        <f t="shared" si="31"/>
        <v>99.657488046997273</v>
      </c>
      <c r="H130" s="99">
        <f t="shared" si="5"/>
        <v>-31.950200000001132</v>
      </c>
    </row>
    <row r="131" spans="1:8" x14ac:dyDescent="0.2">
      <c r="A131" s="321" t="s">
        <v>153</v>
      </c>
      <c r="B131" s="253" t="s">
        <v>154</v>
      </c>
      <c r="C131" s="254">
        <f>C132+C144+C146+C148+C150+C151+C152+C147+C145+C149</f>
        <v>186182.19999999998</v>
      </c>
      <c r="D131" s="254">
        <f>D132+D144+D146+D148+D150+D151+D152+D147+D145+D149</f>
        <v>185474.4</v>
      </c>
      <c r="E131" s="420">
        <f>E132+E144+E146+E148+E150+E151+E152+E147+E145+E149</f>
        <v>168816.38619000002</v>
      </c>
      <c r="F131" s="251">
        <f>F132+F144+F146+F148+F150+F151+F152+F147+F145</f>
        <v>163879.36661</v>
      </c>
      <c r="G131" s="255">
        <f>E131/D131*100</f>
        <v>91.018699178970266</v>
      </c>
      <c r="H131" s="256">
        <f t="shared" si="5"/>
        <v>-16658.013809999975</v>
      </c>
    </row>
    <row r="132" spans="1:8" ht="12.75" thickBot="1" x14ac:dyDescent="0.25">
      <c r="A132" s="323" t="s">
        <v>156</v>
      </c>
      <c r="B132" s="152" t="s">
        <v>155</v>
      </c>
      <c r="C132" s="290">
        <f>C135+C138+C134+C133+C136+C142+C139+C140+C141+C143+C137</f>
        <v>137618.6</v>
      </c>
      <c r="D132" s="290">
        <f>D135+D138+D134+D133+D136+D142+D139+D140+D141+D143+D137</f>
        <v>136910.80000000002</v>
      </c>
      <c r="E132" s="363">
        <f>E135+E138+E134+E133+E136+E142+E139+E140+E141+E143+E137</f>
        <v>124966.31458000001</v>
      </c>
      <c r="F132" s="17">
        <f>F135+F138+F134+F133+F136+F142+F139+F140+F141+F143+F137</f>
        <v>121475.3051</v>
      </c>
      <c r="G132" s="151">
        <f>E132/D132*100</f>
        <v>91.275717167674131</v>
      </c>
      <c r="H132" s="97">
        <f t="shared" si="5"/>
        <v>-11944.485420000012</v>
      </c>
    </row>
    <row r="133" spans="1:8" ht="24" x14ac:dyDescent="0.2">
      <c r="A133" s="171" t="s">
        <v>156</v>
      </c>
      <c r="B133" s="55" t="s">
        <v>157</v>
      </c>
      <c r="C133" s="172">
        <v>1500.3</v>
      </c>
      <c r="D133" s="172">
        <v>1500.3</v>
      </c>
      <c r="E133" s="389">
        <v>1499.94874</v>
      </c>
      <c r="F133" s="109">
        <v>1379.87111</v>
      </c>
      <c r="G133" s="41">
        <f>E133/D133*100</f>
        <v>99.976587349196834</v>
      </c>
      <c r="H133" s="22">
        <f t="shared" si="5"/>
        <v>-0.35125999999991109</v>
      </c>
    </row>
    <row r="134" spans="1:8" x14ac:dyDescent="0.2">
      <c r="A134" s="171" t="s">
        <v>156</v>
      </c>
      <c r="B134" s="136" t="s">
        <v>293</v>
      </c>
      <c r="C134" s="174">
        <v>9.8000000000000007</v>
      </c>
      <c r="D134" s="174">
        <v>9.8000000000000007</v>
      </c>
      <c r="E134" s="369">
        <v>0</v>
      </c>
      <c r="F134" s="161"/>
      <c r="G134" s="25">
        <f t="shared" ref="G134:G151" si="34">E134/D134*100</f>
        <v>0</v>
      </c>
      <c r="H134" s="99">
        <f t="shared" ref="H134:H151" si="35">E134-D134</f>
        <v>-9.8000000000000007</v>
      </c>
    </row>
    <row r="135" spans="1:8" x14ac:dyDescent="0.2">
      <c r="A135" s="171" t="s">
        <v>156</v>
      </c>
      <c r="B135" s="58" t="s">
        <v>158</v>
      </c>
      <c r="C135" s="23">
        <v>96978.5</v>
      </c>
      <c r="D135" s="23">
        <v>96978.5</v>
      </c>
      <c r="E135" s="372">
        <v>88881</v>
      </c>
      <c r="F135" s="39">
        <v>88543</v>
      </c>
      <c r="G135" s="25">
        <f t="shared" si="34"/>
        <v>91.650211129270915</v>
      </c>
      <c r="H135" s="99">
        <f t="shared" si="35"/>
        <v>-8097.5</v>
      </c>
    </row>
    <row r="136" spans="1:8" x14ac:dyDescent="0.2">
      <c r="A136" s="171" t="s">
        <v>156</v>
      </c>
      <c r="B136" s="58" t="s">
        <v>159</v>
      </c>
      <c r="C136" s="23">
        <v>17378.5</v>
      </c>
      <c r="D136" s="23">
        <v>17521.3</v>
      </c>
      <c r="E136" s="372">
        <v>16069.8</v>
      </c>
      <c r="F136" s="39">
        <v>15566</v>
      </c>
      <c r="G136" s="25">
        <f t="shared" si="34"/>
        <v>91.715797343804397</v>
      </c>
      <c r="H136" s="99">
        <f t="shared" si="35"/>
        <v>-1451.5</v>
      </c>
    </row>
    <row r="137" spans="1:8" x14ac:dyDescent="0.2">
      <c r="A137" s="171" t="s">
        <v>156</v>
      </c>
      <c r="B137" s="176" t="s">
        <v>163</v>
      </c>
      <c r="C137" s="23">
        <v>891.1</v>
      </c>
      <c r="D137" s="23">
        <v>891.1</v>
      </c>
      <c r="E137" s="372">
        <v>712.38800000000003</v>
      </c>
      <c r="F137" s="39">
        <v>733.88499999999999</v>
      </c>
      <c r="G137" s="25">
        <f t="shared" si="34"/>
        <v>79.944787341488052</v>
      </c>
      <c r="H137" s="99">
        <f t="shared" si="35"/>
        <v>-178.71199999999999</v>
      </c>
    </row>
    <row r="138" spans="1:8" x14ac:dyDescent="0.2">
      <c r="A138" s="171" t="s">
        <v>156</v>
      </c>
      <c r="B138" s="58" t="s">
        <v>162</v>
      </c>
      <c r="C138" s="23">
        <v>238.1</v>
      </c>
      <c r="D138" s="23">
        <v>238.1</v>
      </c>
      <c r="E138" s="369">
        <v>225.911</v>
      </c>
      <c r="F138" s="39">
        <v>173.1</v>
      </c>
      <c r="G138" s="46">
        <f>E138/D138*100</f>
        <v>94.880722385552303</v>
      </c>
      <c r="H138" s="99">
        <f>E138-D138</f>
        <v>-12.188999999999993</v>
      </c>
    </row>
    <row r="139" spans="1:8" x14ac:dyDescent="0.2">
      <c r="A139" s="171" t="s">
        <v>156</v>
      </c>
      <c r="B139" s="58" t="s">
        <v>160</v>
      </c>
      <c r="C139" s="23">
        <v>1293.2</v>
      </c>
      <c r="D139" s="23">
        <v>1293.2</v>
      </c>
      <c r="E139" s="369">
        <v>337.94173999999998</v>
      </c>
      <c r="F139" s="39">
        <v>311.97453999999999</v>
      </c>
      <c r="G139" s="46">
        <f t="shared" si="34"/>
        <v>26.132210021651716</v>
      </c>
      <c r="H139" s="99">
        <f t="shared" si="35"/>
        <v>-955.25826000000006</v>
      </c>
    </row>
    <row r="140" spans="1:8" ht="24" x14ac:dyDescent="0.2">
      <c r="A140" s="171" t="s">
        <v>156</v>
      </c>
      <c r="B140" s="57" t="s">
        <v>161</v>
      </c>
      <c r="C140" s="23">
        <v>425.4</v>
      </c>
      <c r="D140" s="23">
        <v>425.4</v>
      </c>
      <c r="E140" s="369">
        <v>296.03438</v>
      </c>
      <c r="F140" s="39">
        <v>357.35590000000002</v>
      </c>
      <c r="G140" s="25">
        <f t="shared" si="34"/>
        <v>69.589652092148569</v>
      </c>
      <c r="H140" s="99">
        <f t="shared" si="35"/>
        <v>-129.36561999999998</v>
      </c>
    </row>
    <row r="141" spans="1:8" x14ac:dyDescent="0.2">
      <c r="A141" s="171" t="s">
        <v>156</v>
      </c>
      <c r="B141" s="176" t="s">
        <v>165</v>
      </c>
      <c r="C141" s="23">
        <v>11196.8</v>
      </c>
      <c r="D141" s="23">
        <v>10496.8</v>
      </c>
      <c r="E141" s="372">
        <v>9387.0220000000008</v>
      </c>
      <c r="F141" s="39">
        <v>9464.2459999999992</v>
      </c>
      <c r="G141" s="25">
        <f>E141/D141*100</f>
        <v>89.427463607956724</v>
      </c>
      <c r="H141" s="99">
        <f>E141-D141</f>
        <v>-1109.7779999999984</v>
      </c>
    </row>
    <row r="142" spans="1:8" ht="36" x14ac:dyDescent="0.2">
      <c r="A142" s="171" t="s">
        <v>156</v>
      </c>
      <c r="B142" s="136" t="s">
        <v>164</v>
      </c>
      <c r="C142" s="23">
        <v>1400.6</v>
      </c>
      <c r="D142" s="23">
        <v>1400.6</v>
      </c>
      <c r="E142" s="369">
        <v>1400.6</v>
      </c>
      <c r="F142" s="39">
        <v>1008.49217</v>
      </c>
      <c r="G142" s="46">
        <f t="shared" si="34"/>
        <v>100</v>
      </c>
      <c r="H142" s="99">
        <f t="shared" si="35"/>
        <v>0</v>
      </c>
    </row>
    <row r="143" spans="1:8" ht="48.75" thickBot="1" x14ac:dyDescent="0.25">
      <c r="A143" s="178" t="s">
        <v>156</v>
      </c>
      <c r="B143" s="179" t="s">
        <v>166</v>
      </c>
      <c r="C143" s="89">
        <v>6306.3</v>
      </c>
      <c r="D143" s="89">
        <v>6155.7</v>
      </c>
      <c r="E143" s="385">
        <v>6155.6687199999997</v>
      </c>
      <c r="F143" s="89">
        <v>3937.3803800000001</v>
      </c>
      <c r="G143" s="32">
        <f t="shared" si="34"/>
        <v>99.999491853079263</v>
      </c>
      <c r="H143" s="96">
        <f t="shared" si="35"/>
        <v>-3.1280000000151631E-2</v>
      </c>
    </row>
    <row r="144" spans="1:8" x14ac:dyDescent="0.2">
      <c r="A144" s="171" t="s">
        <v>167</v>
      </c>
      <c r="B144" s="180" t="s">
        <v>168</v>
      </c>
      <c r="C144" s="39">
        <v>1765.9</v>
      </c>
      <c r="D144" s="39">
        <v>1765.9</v>
      </c>
      <c r="E144" s="401">
        <v>779.33399999999995</v>
      </c>
      <c r="F144" s="181">
        <v>834.59699999999998</v>
      </c>
      <c r="G144" s="46">
        <f t="shared" si="34"/>
        <v>44.132397077977231</v>
      </c>
      <c r="H144" s="99">
        <f t="shared" si="35"/>
        <v>-986.56600000000014</v>
      </c>
    </row>
    <row r="145" spans="1:8" ht="36" x14ac:dyDescent="0.2">
      <c r="A145" s="171" t="s">
        <v>169</v>
      </c>
      <c r="B145" s="182" t="s">
        <v>218</v>
      </c>
      <c r="C145" s="354">
        <v>1030.0999999999999</v>
      </c>
      <c r="D145" s="354">
        <v>1030.0999999999999</v>
      </c>
      <c r="E145" s="402">
        <v>1030.0999999999999</v>
      </c>
      <c r="F145" s="166">
        <v>1173.5</v>
      </c>
      <c r="G145" s="357">
        <f t="shared" si="34"/>
        <v>100</v>
      </c>
      <c r="H145" s="358">
        <f t="shared" si="35"/>
        <v>0</v>
      </c>
    </row>
    <row r="146" spans="1:8" x14ac:dyDescent="0.2">
      <c r="A146" s="184" t="s">
        <v>295</v>
      </c>
      <c r="B146" s="58" t="s">
        <v>294</v>
      </c>
      <c r="C146" s="183">
        <v>1780.8</v>
      </c>
      <c r="D146" s="183">
        <v>1780.8</v>
      </c>
      <c r="E146" s="403">
        <v>1580.21596</v>
      </c>
      <c r="F146" s="183">
        <v>1733.3</v>
      </c>
      <c r="G146" s="25">
        <f t="shared" si="34"/>
        <v>88.736296046720582</v>
      </c>
      <c r="H146" s="99">
        <f t="shared" si="35"/>
        <v>-200.58403999999996</v>
      </c>
    </row>
    <row r="147" spans="1:8" ht="36" x14ac:dyDescent="0.2">
      <c r="A147" s="184" t="s">
        <v>170</v>
      </c>
      <c r="B147" s="164" t="s">
        <v>171</v>
      </c>
      <c r="C147" s="185">
        <v>72</v>
      </c>
      <c r="D147" s="185">
        <v>72</v>
      </c>
      <c r="E147" s="376">
        <v>72</v>
      </c>
      <c r="F147" s="59"/>
      <c r="G147" s="46">
        <f>E147/D147*100</f>
        <v>100</v>
      </c>
      <c r="H147" s="99">
        <f>E147-D147</f>
        <v>0</v>
      </c>
    </row>
    <row r="148" spans="1:8" ht="24" x14ac:dyDescent="0.2">
      <c r="A148" s="184" t="s">
        <v>172</v>
      </c>
      <c r="B148" s="98" t="s">
        <v>173</v>
      </c>
      <c r="C148" s="186"/>
      <c r="D148" s="186"/>
      <c r="E148" s="403"/>
      <c r="F148" s="183">
        <v>242.03455</v>
      </c>
      <c r="G148" s="46" t="e">
        <f t="shared" si="34"/>
        <v>#DIV/0!</v>
      </c>
      <c r="H148" s="99">
        <f t="shared" si="35"/>
        <v>0</v>
      </c>
    </row>
    <row r="149" spans="1:8" ht="24" x14ac:dyDescent="0.2">
      <c r="A149" s="135" t="s">
        <v>174</v>
      </c>
      <c r="B149" s="73" t="s">
        <v>175</v>
      </c>
      <c r="C149" s="186"/>
      <c r="D149" s="186"/>
      <c r="E149" s="403"/>
      <c r="F149" s="24"/>
      <c r="G149" s="46" t="e">
        <f t="shared" si="34"/>
        <v>#DIV/0!</v>
      </c>
      <c r="H149" s="99">
        <f t="shared" si="35"/>
        <v>0</v>
      </c>
    </row>
    <row r="150" spans="1:8" x14ac:dyDescent="0.2">
      <c r="A150" s="184" t="s">
        <v>176</v>
      </c>
      <c r="B150" s="57" t="s">
        <v>177</v>
      </c>
      <c r="C150" s="186">
        <v>699.3</v>
      </c>
      <c r="D150" s="186">
        <v>699.3</v>
      </c>
      <c r="E150" s="403">
        <v>619.07491000000005</v>
      </c>
      <c r="F150" s="183">
        <v>675.19743000000005</v>
      </c>
      <c r="G150" s="25">
        <f t="shared" si="34"/>
        <v>88.527800657800668</v>
      </c>
      <c r="H150" s="99">
        <f t="shared" si="35"/>
        <v>-80.225089999999909</v>
      </c>
    </row>
    <row r="151" spans="1:8" ht="12.75" thickBot="1" x14ac:dyDescent="0.25">
      <c r="A151" s="184" t="s">
        <v>178</v>
      </c>
      <c r="B151" s="58" t="s">
        <v>296</v>
      </c>
      <c r="C151" s="183">
        <v>1580.5</v>
      </c>
      <c r="D151" s="183">
        <v>1580.5</v>
      </c>
      <c r="E151" s="403">
        <v>1434.34674</v>
      </c>
      <c r="F151" s="183">
        <v>1417.43253</v>
      </c>
      <c r="G151" s="25">
        <f t="shared" si="34"/>
        <v>90.752720025308449</v>
      </c>
      <c r="H151" s="99">
        <f t="shared" si="35"/>
        <v>-146.15326000000005</v>
      </c>
    </row>
    <row r="152" spans="1:8" ht="12.75" thickBot="1" x14ac:dyDescent="0.25">
      <c r="A152" s="285" t="s">
        <v>179</v>
      </c>
      <c r="B152" s="64" t="s">
        <v>180</v>
      </c>
      <c r="C152" s="261">
        <f>C153</f>
        <v>41635</v>
      </c>
      <c r="D152" s="261">
        <f>D153</f>
        <v>41635</v>
      </c>
      <c r="E152" s="368">
        <f>E153</f>
        <v>38335</v>
      </c>
      <c r="F152" s="101">
        <f>F153</f>
        <v>36328</v>
      </c>
      <c r="G152" s="71">
        <f>E152/D152*100</f>
        <v>92.07397622192866</v>
      </c>
      <c r="H152" s="13">
        <f>E152-D152</f>
        <v>-3300</v>
      </c>
    </row>
    <row r="153" spans="1:8" ht="12.75" thickBot="1" x14ac:dyDescent="0.25">
      <c r="A153" s="325" t="s">
        <v>181</v>
      </c>
      <c r="B153" s="187" t="s">
        <v>182</v>
      </c>
      <c r="C153" s="20">
        <v>41635</v>
      </c>
      <c r="D153" s="20">
        <v>41635</v>
      </c>
      <c r="E153" s="404">
        <v>38335</v>
      </c>
      <c r="F153" s="188">
        <v>36328</v>
      </c>
      <c r="G153" s="21">
        <f>E153/D153*100</f>
        <v>92.07397622192866</v>
      </c>
      <c r="H153" s="80">
        <f>E153-D153</f>
        <v>-3300</v>
      </c>
    </row>
    <row r="154" spans="1:8" ht="12.75" thickBot="1" x14ac:dyDescent="0.25">
      <c r="A154" s="190" t="s">
        <v>183</v>
      </c>
      <c r="B154" s="191" t="s">
        <v>184</v>
      </c>
      <c r="C154" s="265">
        <f>C155+C156+C157</f>
        <v>22307.8</v>
      </c>
      <c r="D154" s="265">
        <f>D155+D156+D157</f>
        <v>25209.9</v>
      </c>
      <c r="E154" s="423">
        <f>E155+E156+E157</f>
        <v>22728.506000000001</v>
      </c>
      <c r="F154" s="192">
        <f>F155+F156</f>
        <v>11439.189</v>
      </c>
      <c r="G154" s="71">
        <f>E154/D154*100</f>
        <v>90.157065279909872</v>
      </c>
      <c r="H154" s="13">
        <f>E154-D154</f>
        <v>-2481.3940000000002</v>
      </c>
    </row>
    <row r="155" spans="1:8" ht="48" x14ac:dyDescent="0.2">
      <c r="A155" s="193" t="s">
        <v>185</v>
      </c>
      <c r="B155" s="194" t="s">
        <v>186</v>
      </c>
      <c r="C155" s="196">
        <v>12307.8</v>
      </c>
      <c r="D155" s="196">
        <v>13475.7</v>
      </c>
      <c r="E155" s="424">
        <v>11428.505999999999</v>
      </c>
      <c r="F155" s="196">
        <v>11439.189</v>
      </c>
      <c r="G155" s="41">
        <f>E155/D155*100</f>
        <v>84.808254858745741</v>
      </c>
      <c r="H155" s="22">
        <f>E155-D155</f>
        <v>-2047.1940000000013</v>
      </c>
    </row>
    <row r="156" spans="1:8" ht="24.75" thickBot="1" x14ac:dyDescent="0.25">
      <c r="A156" s="198" t="s">
        <v>187</v>
      </c>
      <c r="B156" s="199" t="s">
        <v>188</v>
      </c>
      <c r="C156" s="200">
        <v>10000</v>
      </c>
      <c r="D156" s="200">
        <v>10000</v>
      </c>
      <c r="E156" s="425">
        <v>10000</v>
      </c>
      <c r="F156" s="105"/>
      <c r="G156" s="29"/>
      <c r="H156" s="74">
        <f>E156-D156</f>
        <v>0</v>
      </c>
    </row>
    <row r="157" spans="1:8" ht="12.75" thickBot="1" x14ac:dyDescent="0.25">
      <c r="A157" s="311" t="s">
        <v>189</v>
      </c>
      <c r="B157" s="291" t="s">
        <v>190</v>
      </c>
      <c r="C157" s="261">
        <f t="shared" ref="C157:H157" si="36">C158</f>
        <v>0</v>
      </c>
      <c r="D157" s="261">
        <f t="shared" si="36"/>
        <v>1734.2</v>
      </c>
      <c r="E157" s="368">
        <f t="shared" si="36"/>
        <v>1300</v>
      </c>
      <c r="F157" s="36">
        <f t="shared" si="36"/>
        <v>1300</v>
      </c>
      <c r="G157" s="201">
        <f t="shared" si="36"/>
        <v>0</v>
      </c>
      <c r="H157" s="202">
        <f t="shared" si="36"/>
        <v>-434.20000000000005</v>
      </c>
    </row>
    <row r="158" spans="1:8" ht="12.75" thickBot="1" x14ac:dyDescent="0.25">
      <c r="A158" s="326" t="s">
        <v>191</v>
      </c>
      <c r="B158" s="203" t="s">
        <v>192</v>
      </c>
      <c r="C158" s="205"/>
      <c r="D158" s="205">
        <v>1734.2</v>
      </c>
      <c r="E158" s="408">
        <v>1300</v>
      </c>
      <c r="F158" s="206">
        <v>1300</v>
      </c>
      <c r="G158" s="69"/>
      <c r="H158" s="33">
        <f>E158-D158</f>
        <v>-434.20000000000005</v>
      </c>
    </row>
    <row r="159" spans="1:8" ht="12.75" thickBot="1" x14ac:dyDescent="0.25">
      <c r="A159" s="285" t="s">
        <v>193</v>
      </c>
      <c r="B159" s="64" t="s">
        <v>194</v>
      </c>
      <c r="C159" s="261">
        <f t="shared" ref="C159:H159" si="37">C160+C161</f>
        <v>0</v>
      </c>
      <c r="D159" s="261">
        <f t="shared" si="37"/>
        <v>199.52315999999999</v>
      </c>
      <c r="E159" s="368">
        <f t="shared" si="37"/>
        <v>193.52315999999999</v>
      </c>
      <c r="F159" s="36">
        <f t="shared" si="37"/>
        <v>246.006</v>
      </c>
      <c r="G159" s="201">
        <f t="shared" si="37"/>
        <v>0</v>
      </c>
      <c r="H159" s="207">
        <f t="shared" si="37"/>
        <v>193.52315999999999</v>
      </c>
    </row>
    <row r="160" spans="1:8" x14ac:dyDescent="0.2">
      <c r="A160" s="208" t="s">
        <v>195</v>
      </c>
      <c r="B160" s="209" t="s">
        <v>196</v>
      </c>
      <c r="C160" s="23"/>
      <c r="D160" s="23"/>
      <c r="E160" s="372"/>
      <c r="F160" s="24">
        <v>3</v>
      </c>
      <c r="G160" s="25"/>
      <c r="H160" s="26">
        <f>E160-D160</f>
        <v>0</v>
      </c>
    </row>
    <row r="161" spans="1:8" ht="12.75" thickBot="1" x14ac:dyDescent="0.25">
      <c r="A161" s="327" t="s">
        <v>197</v>
      </c>
      <c r="B161" s="210" t="s">
        <v>198</v>
      </c>
      <c r="C161" s="89"/>
      <c r="D161" s="89">
        <v>199.52315999999999</v>
      </c>
      <c r="E161" s="385">
        <v>193.52315999999999</v>
      </c>
      <c r="F161" s="105">
        <v>243.006</v>
      </c>
      <c r="G161" s="211">
        <v>0</v>
      </c>
      <c r="H161" s="96">
        <f>E161-C161</f>
        <v>193.52315999999999</v>
      </c>
    </row>
    <row r="162" spans="1:8" ht="12.75" thickBot="1" x14ac:dyDescent="0.25">
      <c r="A162" s="328" t="s">
        <v>199</v>
      </c>
      <c r="B162" s="221" t="s">
        <v>200</v>
      </c>
      <c r="C162" s="212"/>
      <c r="D162" s="212"/>
      <c r="E162" s="409">
        <f>E163+E164</f>
        <v>0</v>
      </c>
      <c r="F162" s="212">
        <f>F163</f>
        <v>68.267740000000003</v>
      </c>
      <c r="G162" s="151">
        <v>0</v>
      </c>
      <c r="H162" s="213">
        <f>E162-D162</f>
        <v>0</v>
      </c>
    </row>
    <row r="163" spans="1:8" ht="24" x14ac:dyDescent="0.2">
      <c r="A163" s="135" t="s">
        <v>201</v>
      </c>
      <c r="B163" s="107" t="s">
        <v>202</v>
      </c>
      <c r="C163" s="214"/>
      <c r="D163" s="214"/>
      <c r="E163" s="410"/>
      <c r="F163" s="215">
        <v>68.267740000000003</v>
      </c>
      <c r="G163" s="41">
        <v>0</v>
      </c>
      <c r="H163" s="216">
        <f>E163-D163</f>
        <v>0</v>
      </c>
    </row>
    <row r="164" spans="1:8" ht="24.75" thickBot="1" x14ac:dyDescent="0.25">
      <c r="A164" s="217" t="s">
        <v>203</v>
      </c>
      <c r="B164" s="104" t="s">
        <v>204</v>
      </c>
      <c r="C164" s="218"/>
      <c r="D164" s="218"/>
      <c r="E164" s="411"/>
      <c r="F164" s="219"/>
      <c r="G164" s="46">
        <v>0</v>
      </c>
      <c r="H164" s="220">
        <f>E164-D164</f>
        <v>0</v>
      </c>
    </row>
    <row r="165" spans="1:8" ht="12.75" thickBot="1" x14ac:dyDescent="0.25">
      <c r="A165" s="311" t="s">
        <v>205</v>
      </c>
      <c r="B165" s="221" t="s">
        <v>206</v>
      </c>
      <c r="C165" s="261">
        <f>C166</f>
        <v>0</v>
      </c>
      <c r="D165" s="261">
        <f>D166</f>
        <v>0</v>
      </c>
      <c r="E165" s="368">
        <f t="shared" ref="E165:F165" si="38">E166</f>
        <v>0</v>
      </c>
      <c r="F165" s="36">
        <f t="shared" si="38"/>
        <v>-39.613750000000003</v>
      </c>
      <c r="G165" s="71">
        <v>0</v>
      </c>
      <c r="H165" s="13">
        <f>E165-C165</f>
        <v>0</v>
      </c>
    </row>
    <row r="166" spans="1:8" ht="12.75" thickBot="1" x14ac:dyDescent="0.25">
      <c r="A166" s="329" t="s">
        <v>207</v>
      </c>
      <c r="B166" s="222" t="s">
        <v>208</v>
      </c>
      <c r="C166" s="263"/>
      <c r="D166" s="263"/>
      <c r="E166" s="404"/>
      <c r="F166" s="189">
        <v>-39.613750000000003</v>
      </c>
      <c r="G166" s="223"/>
      <c r="H166" s="224"/>
    </row>
    <row r="167" spans="1:8" ht="12.75" thickBot="1" x14ac:dyDescent="0.25">
      <c r="A167" s="49"/>
      <c r="B167" s="64" t="s">
        <v>209</v>
      </c>
      <c r="C167" s="261">
        <f>C8+C108</f>
        <v>545943.84121999994</v>
      </c>
      <c r="D167" s="261">
        <f>D8+D108</f>
        <v>584726.17197000002</v>
      </c>
      <c r="E167" s="368">
        <f>E8+E108</f>
        <v>528162.39752</v>
      </c>
      <c r="F167" s="36">
        <f>F8+F108</f>
        <v>493410.75896999991</v>
      </c>
      <c r="G167" s="12">
        <f>E167/D167*100</f>
        <v>90.326450711205368</v>
      </c>
      <c r="H167" s="13">
        <f>E167-D167</f>
        <v>-56563.774450000026</v>
      </c>
    </row>
    <row r="168" spans="1:8" x14ac:dyDescent="0.2">
      <c r="A168" s="1"/>
      <c r="B168" s="225"/>
      <c r="C168" s="226"/>
      <c r="D168" s="226"/>
      <c r="E168" s="412"/>
      <c r="F168" s="228"/>
      <c r="G168" s="228"/>
      <c r="H168" s="229"/>
    </row>
    <row r="169" spans="1:8" x14ac:dyDescent="0.2">
      <c r="A169" s="14" t="s">
        <v>210</v>
      </c>
      <c r="B169" s="14"/>
      <c r="C169" s="230"/>
      <c r="D169" s="230"/>
      <c r="E169" s="413"/>
      <c r="F169" s="232"/>
      <c r="G169" s="233"/>
      <c r="H169" s="14"/>
    </row>
    <row r="170" spans="1:8" x14ac:dyDescent="0.2">
      <c r="A170" s="14" t="s">
        <v>211</v>
      </c>
      <c r="B170" s="234"/>
      <c r="C170" s="235"/>
      <c r="D170" s="235"/>
      <c r="E170" s="413" t="s">
        <v>212</v>
      </c>
      <c r="F170" s="236"/>
      <c r="G170" s="236"/>
      <c r="H170" s="14"/>
    </row>
    <row r="171" spans="1:8" x14ac:dyDescent="0.2">
      <c r="A171" s="14"/>
      <c r="B171" s="234"/>
      <c r="C171" s="235"/>
      <c r="D171" s="235"/>
      <c r="E171" s="413"/>
      <c r="F171" s="236"/>
      <c r="G171" s="236"/>
      <c r="H171" s="14"/>
    </row>
    <row r="172" spans="1:8" x14ac:dyDescent="0.2">
      <c r="A172" s="237" t="s">
        <v>213</v>
      </c>
      <c r="B172" s="14"/>
      <c r="C172" s="238"/>
      <c r="D172" s="238"/>
      <c r="E172" s="414"/>
      <c r="F172" s="240"/>
      <c r="G172" s="241"/>
      <c r="H172" s="1"/>
    </row>
    <row r="173" spans="1:8" x14ac:dyDescent="0.2">
      <c r="A173" s="237" t="s">
        <v>214</v>
      </c>
      <c r="C173" s="238"/>
      <c r="D173" s="238"/>
      <c r="E173" s="414"/>
      <c r="F173" s="240"/>
      <c r="G173" s="240"/>
      <c r="H173" s="1"/>
    </row>
    <row r="174" spans="1:8" x14ac:dyDescent="0.2">
      <c r="A174" s="1"/>
      <c r="E174" s="412"/>
      <c r="F174" s="243"/>
      <c r="G174" s="244"/>
      <c r="H174" s="1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  <row r="1858" spans="3:6" customFormat="1" ht="15" x14ac:dyDescent="0.25">
      <c r="C1858" s="245"/>
      <c r="D1858" s="245"/>
      <c r="E1858" s="245"/>
      <c r="F1858" s="247"/>
    </row>
    <row r="1859" spans="3:6" customFormat="1" ht="15" x14ac:dyDescent="0.25">
      <c r="C1859" s="245"/>
      <c r="D1859" s="245"/>
      <c r="E1859" s="245"/>
      <c r="F1859" s="247"/>
    </row>
    <row r="1860" spans="3:6" customFormat="1" ht="15" x14ac:dyDescent="0.25">
      <c r="C1860" s="245"/>
      <c r="D1860" s="245"/>
      <c r="E1860" s="245"/>
      <c r="F1860" s="247"/>
    </row>
    <row r="1861" spans="3:6" customFormat="1" ht="15" x14ac:dyDescent="0.25">
      <c r="C1861" s="245"/>
      <c r="D1861" s="245"/>
      <c r="E1861" s="245"/>
      <c r="F1861" s="247"/>
    </row>
    <row r="1862" spans="3:6" customFormat="1" ht="15" x14ac:dyDescent="0.25">
      <c r="C1862" s="245"/>
      <c r="D1862" s="245"/>
      <c r="E1862" s="245"/>
      <c r="F1862" s="247"/>
    </row>
    <row r="1863" spans="3:6" customFormat="1" ht="15" x14ac:dyDescent="0.25">
      <c r="C1863" s="245"/>
      <c r="D1863" s="245"/>
      <c r="E1863" s="245"/>
      <c r="F1863" s="247"/>
    </row>
    <row r="1864" spans="3:6" customFormat="1" ht="15" x14ac:dyDescent="0.25">
      <c r="C1864" s="245"/>
      <c r="D1864" s="245"/>
      <c r="E1864" s="245"/>
      <c r="F1864" s="247"/>
    </row>
    <row r="1865" spans="3:6" customFormat="1" ht="15" x14ac:dyDescent="0.25">
      <c r="C1865" s="245"/>
      <c r="D1865" s="245"/>
      <c r="E1865" s="245"/>
      <c r="F1865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sqref="A1:XFD1048576"/>
    </sheetView>
  </sheetViews>
  <sheetFormatPr defaultRowHeight="12" x14ac:dyDescent="0.2"/>
  <cols>
    <col min="1" max="1" width="20.5703125" style="19" customWidth="1"/>
    <col min="2" max="2" width="60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321</v>
      </c>
      <c r="C4" s="3"/>
      <c r="D4" s="3"/>
      <c r="E4" s="360"/>
      <c r="F4" s="5"/>
      <c r="G4" s="9"/>
      <c r="H4" s="9"/>
    </row>
    <row r="5" spans="1:8" s="10" customFormat="1" ht="12.75" customHeight="1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322</v>
      </c>
      <c r="F5" s="454" t="s">
        <v>323</v>
      </c>
      <c r="G5" s="439" t="s">
        <v>6</v>
      </c>
      <c r="H5" s="440"/>
    </row>
    <row r="6" spans="1:8" s="10" customFormat="1" ht="12" customHeigh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customHeight="1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C9+C15+C21+C30+C33+C38+C51+C56+C60+C66+C100</f>
        <v>142311.74122</v>
      </c>
      <c r="D8" s="251">
        <f>D9+D15+D21+D30+D33+D38+D51+D56+D60+D66+D100</f>
        <v>159171.10880999998</v>
      </c>
      <c r="E8" s="416">
        <f>E9+E21+E33+E51+E66+E100+E38+E30+E15+E60+E56</f>
        <v>130387.13302000002</v>
      </c>
      <c r="F8" s="251">
        <f>F9+F21+F33+F51+F66+F100+F38+F30+F15+F60+F56</f>
        <v>116762.68878</v>
      </c>
      <c r="G8" s="275">
        <f t="shared" ref="G8:G41" si="0">E8/D8*100</f>
        <v>81.916331421452298</v>
      </c>
      <c r="H8" s="256">
        <f t="shared" ref="H8:H41" si="1">E8-D8</f>
        <v>-28783.975789999953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69492.663329999996</v>
      </c>
      <c r="E9" s="363">
        <f>E10</f>
        <v>57858.381099999999</v>
      </c>
      <c r="F9" s="18">
        <f>F10</f>
        <v>58146.558620000003</v>
      </c>
      <c r="G9" s="38">
        <f t="shared" si="0"/>
        <v>83.258258249864099</v>
      </c>
      <c r="H9" s="97">
        <f t="shared" si="1"/>
        <v>-11634.282229999997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D11+D12+D13+D14</f>
        <v>69492.663329999996</v>
      </c>
      <c r="E10" s="20">
        <f t="shared" ref="E10:F10" si="2">E11+E12+E13+E14</f>
        <v>57858.381099999999</v>
      </c>
      <c r="F10" s="20">
        <f t="shared" si="2"/>
        <v>58146.558620000003</v>
      </c>
      <c r="G10" s="21">
        <f t="shared" si="0"/>
        <v>83.258258249864099</v>
      </c>
      <c r="H10" s="22">
        <f t="shared" si="1"/>
        <v>-11634.282229999997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68659.963329999999</v>
      </c>
      <c r="E11" s="365">
        <v>56945.248500000002</v>
      </c>
      <c r="F11" s="43">
        <v>57772.77751</v>
      </c>
      <c r="G11" s="62">
        <f t="shared" si="0"/>
        <v>82.938070074847502</v>
      </c>
      <c r="H11" s="44">
        <f t="shared" si="1"/>
        <v>-11714.714829999997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349.32486</v>
      </c>
      <c r="F12" s="267">
        <v>143.94194999999999</v>
      </c>
      <c r="G12" s="268">
        <f t="shared" si="0"/>
        <v>123.43634628975263</v>
      </c>
      <c r="H12" s="44">
        <f t="shared" si="1"/>
        <v>66.324860000000001</v>
      </c>
    </row>
    <row r="13" spans="1:8" ht="24" x14ac:dyDescent="0.2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411.70774</v>
      </c>
      <c r="F13" s="270">
        <v>229.83915999999999</v>
      </c>
      <c r="G13" s="303">
        <f t="shared" si="0"/>
        <v>74.896805530289242</v>
      </c>
      <c r="H13" s="304">
        <f t="shared" si="1"/>
        <v>-137.99226000000004</v>
      </c>
    </row>
    <row r="14" spans="1:8" ht="60.75" thickBot="1" x14ac:dyDescent="0.25">
      <c r="A14" s="279" t="s">
        <v>324</v>
      </c>
      <c r="B14" s="429" t="s">
        <v>325</v>
      </c>
      <c r="C14" s="42"/>
      <c r="D14" s="42"/>
      <c r="E14" s="365">
        <v>152.1</v>
      </c>
      <c r="F14" s="43">
        <v>0</v>
      </c>
      <c r="G14" s="62"/>
      <c r="H14" s="44"/>
    </row>
    <row r="15" spans="1:8" ht="12.75" thickBot="1" x14ac:dyDescent="0.25">
      <c r="A15" s="280" t="s">
        <v>227</v>
      </c>
      <c r="B15" s="34" t="s">
        <v>15</v>
      </c>
      <c r="C15" s="427">
        <f>C16</f>
        <v>10525.67599</v>
      </c>
      <c r="D15" s="427">
        <f>D16</f>
        <v>10525.67599</v>
      </c>
      <c r="E15" s="363">
        <f>E16</f>
        <v>10201.67884</v>
      </c>
      <c r="F15" s="428">
        <f>F16</f>
        <v>8475.3195099999994</v>
      </c>
      <c r="G15" s="38">
        <f t="shared" si="0"/>
        <v>96.921839981509834</v>
      </c>
      <c r="H15" s="97">
        <f t="shared" si="1"/>
        <v>-323.99714999999924</v>
      </c>
    </row>
    <row r="16" spans="1:8" x14ac:dyDescent="0.2">
      <c r="A16" s="281" t="s">
        <v>228</v>
      </c>
      <c r="B16" s="334" t="s">
        <v>16</v>
      </c>
      <c r="C16" s="39">
        <f>C17+C18+C19+C20</f>
        <v>10525.67599</v>
      </c>
      <c r="D16" s="39">
        <f>D17+D18+D19+D20</f>
        <v>10525.67599</v>
      </c>
      <c r="E16" s="369">
        <f>E17+E18+E19+E20</f>
        <v>10201.67884</v>
      </c>
      <c r="F16" s="40">
        <f>F17+F18+F19+F20</f>
        <v>8475.3195099999994</v>
      </c>
      <c r="G16" s="41">
        <f t="shared" si="0"/>
        <v>96.921839981509834</v>
      </c>
      <c r="H16" s="22">
        <f t="shared" si="1"/>
        <v>-323.99714999999924</v>
      </c>
    </row>
    <row r="17" spans="1:8" s="45" customFormat="1" x14ac:dyDescent="0.2">
      <c r="A17" s="282" t="s">
        <v>229</v>
      </c>
      <c r="B17" s="335" t="s">
        <v>17</v>
      </c>
      <c r="C17" s="42">
        <v>4758.9827100000002</v>
      </c>
      <c r="D17" s="42">
        <v>4758.9827100000002</v>
      </c>
      <c r="E17" s="365">
        <v>5035.0606699999998</v>
      </c>
      <c r="F17" s="43">
        <v>3875.0204899999999</v>
      </c>
      <c r="G17" s="25">
        <f t="shared" si="0"/>
        <v>105.80119695370777</v>
      </c>
      <c r="H17" s="44">
        <f t="shared" si="1"/>
        <v>276.07795999999962</v>
      </c>
    </row>
    <row r="18" spans="1:8" s="45" customFormat="1" x14ac:dyDescent="0.2">
      <c r="A18" s="282" t="s">
        <v>230</v>
      </c>
      <c r="B18" s="335" t="s">
        <v>18</v>
      </c>
      <c r="C18" s="42">
        <v>26.34639</v>
      </c>
      <c r="D18" s="42">
        <v>26.34639</v>
      </c>
      <c r="E18" s="365">
        <v>28.247119999999999</v>
      </c>
      <c r="F18" s="43">
        <v>27.705829999999999</v>
      </c>
      <c r="G18" s="25">
        <f t="shared" si="0"/>
        <v>107.2143849688705</v>
      </c>
      <c r="H18" s="44">
        <f t="shared" si="1"/>
        <v>1.9007299999999994</v>
      </c>
    </row>
    <row r="19" spans="1:8" s="45" customFormat="1" x14ac:dyDescent="0.2">
      <c r="A19" s="282" t="s">
        <v>231</v>
      </c>
      <c r="B19" s="335" t="s">
        <v>19</v>
      </c>
      <c r="C19" s="42">
        <v>6337.0951400000004</v>
      </c>
      <c r="D19" s="42">
        <v>6337.0951400000004</v>
      </c>
      <c r="E19" s="365">
        <v>5720.6401900000001</v>
      </c>
      <c r="F19" s="43">
        <v>5255.4823699999997</v>
      </c>
      <c r="G19" s="46">
        <f t="shared" si="0"/>
        <v>90.272278758939379</v>
      </c>
      <c r="H19" s="44">
        <f t="shared" si="1"/>
        <v>-616.45495000000028</v>
      </c>
    </row>
    <row r="20" spans="1:8" s="45" customFormat="1" ht="12.75" thickBot="1" x14ac:dyDescent="0.25">
      <c r="A20" s="283" t="s">
        <v>232</v>
      </c>
      <c r="B20" s="336" t="s">
        <v>20</v>
      </c>
      <c r="C20" s="47">
        <v>-596.74824999999998</v>
      </c>
      <c r="D20" s="47">
        <v>-596.74824999999998</v>
      </c>
      <c r="E20" s="370">
        <v>-582.26913999999999</v>
      </c>
      <c r="F20" s="48">
        <v>-682.88918000000001</v>
      </c>
      <c r="G20" s="29">
        <f t="shared" si="0"/>
        <v>97.573665276772914</v>
      </c>
      <c r="H20" s="44">
        <f t="shared" si="1"/>
        <v>14.479109999999991</v>
      </c>
    </row>
    <row r="21" spans="1:8" s="53" customFormat="1" ht="12.75" thickBot="1" x14ac:dyDescent="0.25">
      <c r="A21" s="150" t="s">
        <v>233</v>
      </c>
      <c r="B21" s="50" t="s">
        <v>21</v>
      </c>
      <c r="C21" s="51">
        <f>C22+C26+C28+C29</f>
        <v>26143.42</v>
      </c>
      <c r="D21" s="51">
        <f>D22+D26+D28+D29</f>
        <v>31294.92</v>
      </c>
      <c r="E21" s="371">
        <f>E22+E26+E28+E29+E27</f>
        <v>29469.27838</v>
      </c>
      <c r="F21" s="51">
        <f>F22+F26+F28+F29+F27</f>
        <v>24772.360130000005</v>
      </c>
      <c r="G21" s="12">
        <f t="shared" si="0"/>
        <v>94.166332363207843</v>
      </c>
      <c r="H21" s="52">
        <f t="shared" si="1"/>
        <v>-1825.6416199999985</v>
      </c>
    </row>
    <row r="22" spans="1:8" s="10" customFormat="1" ht="24" x14ac:dyDescent="0.2">
      <c r="A22" s="284" t="s">
        <v>234</v>
      </c>
      <c r="B22" s="337" t="s">
        <v>22</v>
      </c>
      <c r="C22" s="39">
        <f>C23+C24+C25</f>
        <v>20225</v>
      </c>
      <c r="D22" s="39">
        <f>D23+D24+D25</f>
        <v>24400</v>
      </c>
      <c r="E22" s="369">
        <f>E23+E24+E25</f>
        <v>24460.92641</v>
      </c>
      <c r="F22" s="39">
        <f>F23+F24+F25</f>
        <v>17943.16416</v>
      </c>
      <c r="G22" s="46">
        <f t="shared" si="0"/>
        <v>100.24969840163935</v>
      </c>
      <c r="H22" s="22">
        <f t="shared" si="1"/>
        <v>60.926410000000033</v>
      </c>
    </row>
    <row r="23" spans="1:8" s="53" customFormat="1" ht="24" x14ac:dyDescent="0.2">
      <c r="A23" s="184" t="s">
        <v>235</v>
      </c>
      <c r="B23" s="56" t="s">
        <v>23</v>
      </c>
      <c r="C23" s="42">
        <v>12749</v>
      </c>
      <c r="D23" s="42">
        <v>15100</v>
      </c>
      <c r="E23" s="365">
        <v>15555.27528</v>
      </c>
      <c r="F23" s="43">
        <v>12056.75353</v>
      </c>
      <c r="G23" s="62">
        <f t="shared" si="0"/>
        <v>103.01506807947021</v>
      </c>
      <c r="H23" s="44">
        <f t="shared" si="1"/>
        <v>455.27527999999984</v>
      </c>
    </row>
    <row r="24" spans="1:8" s="53" customFormat="1" ht="36" x14ac:dyDescent="0.2">
      <c r="A24" s="208" t="s">
        <v>236</v>
      </c>
      <c r="B24" s="56" t="s">
        <v>24</v>
      </c>
      <c r="C24" s="42">
        <v>7476</v>
      </c>
      <c r="D24" s="42">
        <v>9300</v>
      </c>
      <c r="E24" s="365">
        <v>8905.6511300000002</v>
      </c>
      <c r="F24" s="43">
        <v>5886.4099299999998</v>
      </c>
      <c r="G24" s="62">
        <f t="shared" si="0"/>
        <v>95.759689569892473</v>
      </c>
      <c r="H24" s="44">
        <f t="shared" si="1"/>
        <v>-394.34886999999981</v>
      </c>
    </row>
    <row r="25" spans="1:8" s="53" customFormat="1" ht="24" x14ac:dyDescent="0.2">
      <c r="A25" s="208" t="s">
        <v>237</v>
      </c>
      <c r="B25" s="98" t="s">
        <v>25</v>
      </c>
      <c r="C25" s="23"/>
      <c r="D25" s="23"/>
      <c r="E25" s="372"/>
      <c r="F25" s="24">
        <v>6.9999999999999999E-4</v>
      </c>
      <c r="G25" s="25"/>
      <c r="H25" s="26">
        <f t="shared" si="1"/>
        <v>0</v>
      </c>
    </row>
    <row r="26" spans="1:8" x14ac:dyDescent="0.2">
      <c r="A26" s="208" t="s">
        <v>238</v>
      </c>
      <c r="B26" s="338" t="s">
        <v>26</v>
      </c>
      <c r="C26" s="30"/>
      <c r="D26" s="30"/>
      <c r="E26" s="373">
        <v>2.2259500000000001</v>
      </c>
      <c r="F26" s="59">
        <v>192.66571999999999</v>
      </c>
      <c r="G26" s="25" t="e">
        <f t="shared" si="0"/>
        <v>#DIV/0!</v>
      </c>
      <c r="H26" s="26">
        <f t="shared" si="1"/>
        <v>2.2259500000000001</v>
      </c>
    </row>
    <row r="27" spans="1:8" ht="24" x14ac:dyDescent="0.2">
      <c r="A27" s="171" t="s">
        <v>239</v>
      </c>
      <c r="B27" s="98" t="s">
        <v>27</v>
      </c>
      <c r="C27" s="30"/>
      <c r="D27" s="30"/>
      <c r="E27" s="373">
        <v>1.03067</v>
      </c>
      <c r="F27" s="31">
        <v>1.00745</v>
      </c>
      <c r="G27" s="25" t="e">
        <f t="shared" si="0"/>
        <v>#DIV/0!</v>
      </c>
      <c r="H27" s="26">
        <f t="shared" si="1"/>
        <v>1.03067</v>
      </c>
    </row>
    <row r="28" spans="1:8" x14ac:dyDescent="0.2">
      <c r="A28" s="154" t="s">
        <v>240</v>
      </c>
      <c r="B28" s="339" t="s">
        <v>220</v>
      </c>
      <c r="C28" s="60">
        <v>5341.42</v>
      </c>
      <c r="D28" s="60">
        <v>6094.92</v>
      </c>
      <c r="E28" s="374">
        <v>4440.4155700000001</v>
      </c>
      <c r="F28" s="61">
        <v>6050.5604599999997</v>
      </c>
      <c r="G28" s="25">
        <f t="shared" si="0"/>
        <v>72.854370032748577</v>
      </c>
      <c r="H28" s="26">
        <f t="shared" si="1"/>
        <v>-1654.50443</v>
      </c>
    </row>
    <row r="29" spans="1:8" ht="12.75" thickBot="1" x14ac:dyDescent="0.25">
      <c r="A29" s="147" t="s">
        <v>241</v>
      </c>
      <c r="B29" s="340" t="s">
        <v>28</v>
      </c>
      <c r="C29" s="30">
        <v>577</v>
      </c>
      <c r="D29" s="30">
        <v>800</v>
      </c>
      <c r="E29" s="373">
        <v>564.67978000000005</v>
      </c>
      <c r="F29" s="31">
        <v>584.96234000000004</v>
      </c>
      <c r="G29" s="63">
        <f t="shared" si="0"/>
        <v>70.584972500000006</v>
      </c>
      <c r="H29" s="26">
        <f t="shared" si="1"/>
        <v>-235.32021999999995</v>
      </c>
    </row>
    <row r="30" spans="1:8" ht="12.75" thickBot="1" x14ac:dyDescent="0.25">
      <c r="A30" s="285" t="s">
        <v>242</v>
      </c>
      <c r="B30" s="64" t="s">
        <v>29</v>
      </c>
      <c r="C30" s="249">
        <f>C31+C32</f>
        <v>10233.77684</v>
      </c>
      <c r="D30" s="249">
        <f>D31+D32</f>
        <v>10233.77684</v>
      </c>
      <c r="E30" s="417">
        <f>E31+E32</f>
        <v>5161.27963</v>
      </c>
      <c r="F30" s="11">
        <f>F31+F32</f>
        <v>5468.5781799999995</v>
      </c>
      <c r="G30" s="12">
        <f t="shared" si="0"/>
        <v>50.433771526329274</v>
      </c>
      <c r="H30" s="52">
        <f t="shared" si="1"/>
        <v>-5072.4972100000005</v>
      </c>
    </row>
    <row r="31" spans="1:8" x14ac:dyDescent="0.2">
      <c r="A31" s="286" t="s">
        <v>243</v>
      </c>
      <c r="B31" s="54" t="s">
        <v>30</v>
      </c>
      <c r="C31" s="27">
        <v>1075</v>
      </c>
      <c r="D31" s="27">
        <v>1075</v>
      </c>
      <c r="E31" s="364">
        <v>554.55754000000002</v>
      </c>
      <c r="F31" s="66">
        <v>633.96083999999996</v>
      </c>
      <c r="G31" s="41">
        <f t="shared" si="0"/>
        <v>51.586747906976747</v>
      </c>
      <c r="H31" s="22">
        <f t="shared" si="1"/>
        <v>-520.44245999999998</v>
      </c>
    </row>
    <row r="32" spans="1:8" ht="12.75" thickBot="1" x14ac:dyDescent="0.25">
      <c r="A32" s="167" t="s">
        <v>244</v>
      </c>
      <c r="B32" s="67" t="s">
        <v>31</v>
      </c>
      <c r="C32" s="30">
        <v>9158.7768400000004</v>
      </c>
      <c r="D32" s="30">
        <v>9158.7768400000004</v>
      </c>
      <c r="E32" s="376">
        <v>4606.7220900000002</v>
      </c>
      <c r="F32" s="59">
        <v>4834.6173399999998</v>
      </c>
      <c r="G32" s="69">
        <f t="shared" si="0"/>
        <v>50.298442362746762</v>
      </c>
      <c r="H32" s="33">
        <f t="shared" si="1"/>
        <v>-4552.0547500000002</v>
      </c>
    </row>
    <row r="33" spans="1:9" ht="12.75" thickBot="1" x14ac:dyDescent="0.25">
      <c r="A33" s="293" t="s">
        <v>245</v>
      </c>
      <c r="B33" s="70" t="s">
        <v>32</v>
      </c>
      <c r="C33" s="11">
        <f>C34+C36+C37</f>
        <v>1727.6237799999999</v>
      </c>
      <c r="D33" s="11">
        <f>D34+D36+D37</f>
        <v>1727.6237799999999</v>
      </c>
      <c r="E33" s="368">
        <f t="shared" ref="E33:F33" si="3">E34+E36+E37</f>
        <v>1229.19272</v>
      </c>
      <c r="F33" s="11">
        <f t="shared" si="3"/>
        <v>1420.3087700000001</v>
      </c>
      <c r="G33" s="71">
        <f t="shared" si="0"/>
        <v>71.149328588195289</v>
      </c>
      <c r="H33" s="52">
        <f t="shared" si="1"/>
        <v>-498.43105999999989</v>
      </c>
    </row>
    <row r="34" spans="1:9" x14ac:dyDescent="0.2">
      <c r="A34" s="286" t="s">
        <v>246</v>
      </c>
      <c r="B34" s="19" t="s">
        <v>33</v>
      </c>
      <c r="C34" s="27">
        <f>C35</f>
        <v>1639</v>
      </c>
      <c r="D34" s="27">
        <f>D35</f>
        <v>1639</v>
      </c>
      <c r="E34" s="378">
        <f>E35</f>
        <v>1207.8627200000001</v>
      </c>
      <c r="F34" s="28">
        <f>F35</f>
        <v>1398.38877</v>
      </c>
      <c r="G34" s="46">
        <f t="shared" si="0"/>
        <v>73.695101891397201</v>
      </c>
      <c r="H34" s="22">
        <f t="shared" si="1"/>
        <v>-431.13727999999992</v>
      </c>
    </row>
    <row r="35" spans="1:9" s="45" customFormat="1" x14ac:dyDescent="0.2">
      <c r="A35" s="294" t="s">
        <v>247</v>
      </c>
      <c r="B35" s="287" t="s">
        <v>34</v>
      </c>
      <c r="C35" s="269">
        <v>1639</v>
      </c>
      <c r="D35" s="269">
        <v>1639</v>
      </c>
      <c r="E35" s="370">
        <v>1207.8627200000001</v>
      </c>
      <c r="F35" s="48">
        <v>1398.38877</v>
      </c>
      <c r="G35" s="288">
        <f t="shared" si="0"/>
        <v>73.695101891397201</v>
      </c>
      <c r="H35" s="44">
        <f t="shared" si="1"/>
        <v>-431.13727999999992</v>
      </c>
    </row>
    <row r="36" spans="1:9" x14ac:dyDescent="0.2">
      <c r="A36" s="167" t="s">
        <v>248</v>
      </c>
      <c r="B36" s="67" t="s">
        <v>35</v>
      </c>
      <c r="C36" s="30">
        <v>82.623779999999996</v>
      </c>
      <c r="D36" s="30">
        <v>82.623779999999996</v>
      </c>
      <c r="E36" s="374">
        <v>21.33</v>
      </c>
      <c r="F36" s="61">
        <v>21.92</v>
      </c>
      <c r="G36" s="46">
        <f t="shared" si="0"/>
        <v>25.815812348454649</v>
      </c>
      <c r="H36" s="26">
        <f t="shared" si="1"/>
        <v>-61.293779999999998</v>
      </c>
    </row>
    <row r="37" spans="1:9" ht="24.75" thickBot="1" x14ac:dyDescent="0.25">
      <c r="A37" s="137" t="s">
        <v>249</v>
      </c>
      <c r="B37" s="352" t="s">
        <v>250</v>
      </c>
      <c r="C37" s="30">
        <v>6</v>
      </c>
      <c r="D37" s="30">
        <v>6</v>
      </c>
      <c r="E37" s="373"/>
      <c r="F37" s="31"/>
      <c r="G37" s="29">
        <f t="shared" si="0"/>
        <v>0</v>
      </c>
      <c r="H37" s="74">
        <f t="shared" si="1"/>
        <v>-6</v>
      </c>
    </row>
    <row r="38" spans="1:9" ht="24.75" thickBot="1" x14ac:dyDescent="0.25">
      <c r="A38" s="285" t="s">
        <v>251</v>
      </c>
      <c r="B38" s="75" t="s">
        <v>36</v>
      </c>
      <c r="C38" s="76">
        <f>C39+C47+C48+C46</f>
        <v>24007.510280000002</v>
      </c>
      <c r="D38" s="76">
        <f>D39+D47+D48+D46</f>
        <v>24711.371730000003</v>
      </c>
      <c r="E38" s="51">
        <f>E39+E47+E48+E46</f>
        <v>13769.944549999998</v>
      </c>
      <c r="F38" s="76">
        <f>F39+F47+F48+F46</f>
        <v>14836.369349999999</v>
      </c>
      <c r="G38" s="12">
        <f t="shared" si="0"/>
        <v>55.723108779441269</v>
      </c>
      <c r="H38" s="13">
        <f t="shared" si="1"/>
        <v>-10941.427180000004</v>
      </c>
    </row>
    <row r="39" spans="1:9" s="81" customFormat="1" ht="60" x14ac:dyDescent="0.2">
      <c r="A39" s="295" t="s">
        <v>252</v>
      </c>
      <c r="B39" s="78" t="s">
        <v>37</v>
      </c>
      <c r="C39" s="79">
        <f>C40+C42+C44</f>
        <v>22860.576280000001</v>
      </c>
      <c r="D39" s="79">
        <f>D40+D42+D44</f>
        <v>23564.437730000001</v>
      </c>
      <c r="E39" s="369">
        <f>E40+E42+E44</f>
        <v>12467.70493</v>
      </c>
      <c r="F39" s="39">
        <f>F40+F42+F44</f>
        <v>13984.73928</v>
      </c>
      <c r="G39" s="21">
        <f t="shared" si="0"/>
        <v>52.908985450254576</v>
      </c>
      <c r="H39" s="80">
        <f t="shared" si="1"/>
        <v>-11096.732800000002</v>
      </c>
    </row>
    <row r="40" spans="1:9" s="81" customFormat="1" ht="36" x14ac:dyDescent="0.2">
      <c r="A40" s="135" t="s">
        <v>253</v>
      </c>
      <c r="B40" s="82" t="s">
        <v>38</v>
      </c>
      <c r="C40" s="24">
        <f>C41</f>
        <v>10328.700000000001</v>
      </c>
      <c r="D40" s="24">
        <f>D41</f>
        <v>10262.700000000001</v>
      </c>
      <c r="E40" s="23">
        <f>E41</f>
        <v>5731.6973500000004</v>
      </c>
      <c r="F40" s="23">
        <f>F41</f>
        <v>7803.0761199999997</v>
      </c>
      <c r="G40" s="25">
        <f t="shared" si="0"/>
        <v>55.849799273095769</v>
      </c>
      <c r="H40" s="26">
        <f t="shared" si="1"/>
        <v>-4531.0026500000004</v>
      </c>
    </row>
    <row r="41" spans="1:9" s="81" customFormat="1" ht="36" x14ac:dyDescent="0.2">
      <c r="A41" s="296" t="s">
        <v>254</v>
      </c>
      <c r="B41" s="83" t="s">
        <v>38</v>
      </c>
      <c r="C41" s="302">
        <v>10328.700000000001</v>
      </c>
      <c r="D41" s="302">
        <v>10262.700000000001</v>
      </c>
      <c r="E41" s="418">
        <v>5731.6973500000004</v>
      </c>
      <c r="F41" s="47">
        <v>7803.0761199999997</v>
      </c>
      <c r="G41" s="303">
        <f t="shared" si="0"/>
        <v>55.849799273095769</v>
      </c>
      <c r="H41" s="304">
        <f t="shared" si="1"/>
        <v>-4531.0026500000004</v>
      </c>
    </row>
    <row r="42" spans="1:9" s="81" customFormat="1" ht="24" x14ac:dyDescent="0.2">
      <c r="A42" s="297" t="s">
        <v>255</v>
      </c>
      <c r="B42" s="342" t="s">
        <v>39</v>
      </c>
      <c r="C42" s="24">
        <f>C43</f>
        <v>12143.262280000001</v>
      </c>
      <c r="D42" s="24">
        <f>D43</f>
        <v>12913.123729999999</v>
      </c>
      <c r="E42" s="372">
        <f>E43</f>
        <v>6384.5225399999999</v>
      </c>
      <c r="F42" s="68">
        <f>F43</f>
        <v>5843.5423499999997</v>
      </c>
      <c r="G42" s="85">
        <f>G43</f>
        <v>49.4421231724696</v>
      </c>
      <c r="H42" s="23">
        <f>E42-D42</f>
        <v>-6528.6011899999994</v>
      </c>
    </row>
    <row r="43" spans="1:9" s="81" customFormat="1" ht="24" x14ac:dyDescent="0.2">
      <c r="A43" s="298" t="s">
        <v>256</v>
      </c>
      <c r="B43" s="343" t="s">
        <v>39</v>
      </c>
      <c r="C43" s="43">
        <v>12143.262280000001</v>
      </c>
      <c r="D43" s="43">
        <v>12913.123729999999</v>
      </c>
      <c r="E43" s="365">
        <v>6384.5225399999999</v>
      </c>
      <c r="F43" s="42">
        <v>5843.5423499999997</v>
      </c>
      <c r="G43" s="305">
        <f>E43/D43*100</f>
        <v>49.4421231724696</v>
      </c>
      <c r="H43" s="42">
        <f>E43-D43</f>
        <v>-6528.6011899999994</v>
      </c>
    </row>
    <row r="44" spans="1:9" s="81" customFormat="1" ht="48" x14ac:dyDescent="0.2">
      <c r="A44" s="296" t="s">
        <v>257</v>
      </c>
      <c r="B44" s="342" t="s">
        <v>40</v>
      </c>
      <c r="C44" s="24">
        <f>C45</f>
        <v>388.61399999999998</v>
      </c>
      <c r="D44" s="24">
        <f>D45</f>
        <v>388.61399999999998</v>
      </c>
      <c r="E44" s="23">
        <f>E45</f>
        <v>351.48504000000003</v>
      </c>
      <c r="F44" s="23">
        <f>F45</f>
        <v>338.12081000000001</v>
      </c>
      <c r="G44" s="85">
        <f>G45</f>
        <v>90.44579968812242</v>
      </c>
      <c r="H44" s="68">
        <f>E44-D44</f>
        <v>-37.12895999999995</v>
      </c>
      <c r="I44" s="86"/>
    </row>
    <row r="45" spans="1:9" s="87" customFormat="1" ht="48" x14ac:dyDescent="0.2">
      <c r="A45" s="296" t="s">
        <v>258</v>
      </c>
      <c r="B45" s="343" t="s">
        <v>41</v>
      </c>
      <c r="C45" s="48">
        <v>388.61399999999998</v>
      </c>
      <c r="D45" s="48">
        <v>388.61399999999998</v>
      </c>
      <c r="E45" s="370">
        <v>351.48504000000003</v>
      </c>
      <c r="F45" s="47">
        <v>338.12081000000001</v>
      </c>
      <c r="G45" s="305">
        <f>E45/D45*100</f>
        <v>90.44579968812242</v>
      </c>
      <c r="H45" s="42">
        <f>H44</f>
        <v>-37.12895999999995</v>
      </c>
    </row>
    <row r="46" spans="1:9" s="45" customFormat="1" ht="24" x14ac:dyDescent="0.2">
      <c r="A46" s="168" t="s">
        <v>259</v>
      </c>
      <c r="B46" s="341" t="s">
        <v>42</v>
      </c>
      <c r="C46" s="68">
        <v>182.934</v>
      </c>
      <c r="D46" s="68">
        <v>182.934</v>
      </c>
      <c r="E46" s="376">
        <v>131.77667</v>
      </c>
      <c r="F46" s="68">
        <v>126.255</v>
      </c>
      <c r="G46" s="63">
        <f t="shared" ref="G46:G66" si="4">E46/D46*100</f>
        <v>72.035089157838357</v>
      </c>
      <c r="H46" s="88">
        <f t="shared" ref="H46:H128" si="5">E46-D46</f>
        <v>-51.157330000000002</v>
      </c>
    </row>
    <row r="47" spans="1:9" s="45" customFormat="1" ht="24.75" thickBot="1" x14ac:dyDescent="0.25">
      <c r="A47" s="299" t="s">
        <v>260</v>
      </c>
      <c r="B47" s="341" t="s">
        <v>43</v>
      </c>
      <c r="C47" s="89">
        <v>587.78</v>
      </c>
      <c r="D47" s="89">
        <v>587.78</v>
      </c>
      <c r="E47" s="385">
        <v>625.07979999999998</v>
      </c>
      <c r="F47" s="89">
        <v>366.70533</v>
      </c>
      <c r="G47" s="63">
        <f t="shared" si="4"/>
        <v>106.34587770934702</v>
      </c>
      <c r="H47" s="88">
        <f t="shared" si="5"/>
        <v>37.299800000000005</v>
      </c>
    </row>
    <row r="48" spans="1:9" s="53" customFormat="1" ht="12.75" thickBot="1" x14ac:dyDescent="0.25">
      <c r="A48" s="292" t="s">
        <v>316</v>
      </c>
      <c r="B48" s="64" t="s">
        <v>44</v>
      </c>
      <c r="C48" s="11">
        <f>C49+C50</f>
        <v>376.22</v>
      </c>
      <c r="D48" s="11">
        <f>D49+D50</f>
        <v>376.22</v>
      </c>
      <c r="E48" s="368">
        <f t="shared" ref="E48:F48" si="6">E49+E50</f>
        <v>545.38315</v>
      </c>
      <c r="F48" s="11">
        <f t="shared" si="6"/>
        <v>358.66973999999999</v>
      </c>
      <c r="G48" s="12">
        <f t="shared" si="4"/>
        <v>144.96389080856943</v>
      </c>
      <c r="H48" s="13">
        <f t="shared" si="5"/>
        <v>169.16314999999997</v>
      </c>
    </row>
    <row r="49" spans="1:8" s="45" customFormat="1" x14ac:dyDescent="0.2">
      <c r="A49" s="300" t="s">
        <v>262</v>
      </c>
      <c r="B49" s="91" t="s">
        <v>45</v>
      </c>
      <c r="C49" s="20">
        <v>365.22</v>
      </c>
      <c r="D49" s="20">
        <v>365.22</v>
      </c>
      <c r="E49" s="386">
        <v>488.16257000000002</v>
      </c>
      <c r="F49" s="93">
        <v>340.11293000000001</v>
      </c>
      <c r="G49" s="29">
        <f t="shared" si="4"/>
        <v>133.66260610043261</v>
      </c>
      <c r="H49" s="74">
        <f t="shared" si="5"/>
        <v>122.94256999999999</v>
      </c>
    </row>
    <row r="50" spans="1:8" s="45" customFormat="1" ht="72.75" thickBot="1" x14ac:dyDescent="0.25">
      <c r="A50" s="301" t="s">
        <v>263</v>
      </c>
      <c r="B50" s="94" t="s">
        <v>46</v>
      </c>
      <c r="C50" s="89">
        <v>11</v>
      </c>
      <c r="D50" s="89">
        <v>11</v>
      </c>
      <c r="E50" s="387">
        <v>57.220579999999998</v>
      </c>
      <c r="F50" s="95">
        <v>18.556809999999999</v>
      </c>
      <c r="G50" s="32">
        <f t="shared" si="4"/>
        <v>520.1870909090909</v>
      </c>
      <c r="H50" s="96">
        <f t="shared" si="5"/>
        <v>46.220579999999998</v>
      </c>
    </row>
    <row r="51" spans="1:8" s="45" customFormat="1" ht="12.75" thickBot="1" x14ac:dyDescent="0.25">
      <c r="A51" s="15" t="s">
        <v>264</v>
      </c>
      <c r="B51" s="64" t="s">
        <v>47</v>
      </c>
      <c r="C51" s="250">
        <f>C52</f>
        <v>76.8</v>
      </c>
      <c r="D51" s="250">
        <f>D52</f>
        <v>117.9</v>
      </c>
      <c r="E51" s="371">
        <f>+E52</f>
        <v>125.88367</v>
      </c>
      <c r="F51" s="76">
        <f>F52</f>
        <v>81.637579999999986</v>
      </c>
      <c r="G51" s="38">
        <f t="shared" si="4"/>
        <v>106.77156064461406</v>
      </c>
      <c r="H51" s="97">
        <f t="shared" si="5"/>
        <v>7.9836699999999894</v>
      </c>
    </row>
    <row r="52" spans="1:8" s="45" customFormat="1" x14ac:dyDescent="0.2">
      <c r="A52" s="217" t="s">
        <v>265</v>
      </c>
      <c r="B52" s="306" t="s">
        <v>48</v>
      </c>
      <c r="C52" s="27">
        <f>C53+C54+C55</f>
        <v>76.8</v>
      </c>
      <c r="D52" s="27">
        <f>D53+D54+D55</f>
        <v>117.9</v>
      </c>
      <c r="E52" s="27">
        <f>E53+E54+E55</f>
        <v>125.88367</v>
      </c>
      <c r="F52" s="27">
        <f t="shared" ref="F52" si="7">F53+F54+F55</f>
        <v>81.637579999999986</v>
      </c>
      <c r="G52" s="41">
        <f t="shared" si="4"/>
        <v>106.77156064461406</v>
      </c>
      <c r="H52" s="22">
        <f t="shared" si="5"/>
        <v>7.9836699999999894</v>
      </c>
    </row>
    <row r="53" spans="1:8" s="45" customFormat="1" ht="24" x14ac:dyDescent="0.2">
      <c r="A53" s="307" t="s">
        <v>266</v>
      </c>
      <c r="B53" s="308" t="s">
        <v>49</v>
      </c>
      <c r="C53" s="42">
        <v>75.599999999999994</v>
      </c>
      <c r="D53" s="42">
        <v>116.7</v>
      </c>
      <c r="E53" s="365">
        <v>121.79441</v>
      </c>
      <c r="F53" s="43">
        <v>84.681299999999993</v>
      </c>
      <c r="G53" s="62">
        <f t="shared" si="4"/>
        <v>104.36538988860325</v>
      </c>
      <c r="H53" s="344">
        <f t="shared" si="5"/>
        <v>5.0944099999999963</v>
      </c>
    </row>
    <row r="54" spans="1:8" s="45" customFormat="1" x14ac:dyDescent="0.2">
      <c r="A54" s="307" t="s">
        <v>272</v>
      </c>
      <c r="B54" s="309" t="s">
        <v>50</v>
      </c>
      <c r="C54" s="42">
        <v>1.2</v>
      </c>
      <c r="D54" s="42">
        <v>1.2</v>
      </c>
      <c r="E54" s="365">
        <v>3.8087399999999998</v>
      </c>
      <c r="F54" s="43">
        <v>6.6369899999999999</v>
      </c>
      <c r="G54" s="62">
        <f t="shared" si="4"/>
        <v>317.39499999999998</v>
      </c>
      <c r="H54" s="44">
        <f t="shared" si="5"/>
        <v>2.6087400000000001</v>
      </c>
    </row>
    <row r="55" spans="1:8" s="45" customFormat="1" ht="24.75" thickBot="1" x14ac:dyDescent="0.25">
      <c r="A55" s="310" t="s">
        <v>267</v>
      </c>
      <c r="B55" s="142" t="s">
        <v>51</v>
      </c>
      <c r="C55" s="42"/>
      <c r="D55" s="42"/>
      <c r="E55" s="365">
        <v>0.28051999999999999</v>
      </c>
      <c r="F55" s="43">
        <v>-9.6807099999999995</v>
      </c>
      <c r="G55" s="271"/>
      <c r="H55" s="345">
        <f t="shared" si="5"/>
        <v>0.28051999999999999</v>
      </c>
    </row>
    <row r="56" spans="1:8" s="87" customFormat="1" ht="12.75" thickBot="1" x14ac:dyDescent="0.25">
      <c r="A56" s="311" t="s">
        <v>268</v>
      </c>
      <c r="B56" s="100" t="s">
        <v>52</v>
      </c>
      <c r="C56" s="101">
        <f>C57</f>
        <v>0</v>
      </c>
      <c r="D56" s="101">
        <f>D57</f>
        <v>24.4</v>
      </c>
      <c r="E56" s="368">
        <f>E57</f>
        <v>24.394870000000001</v>
      </c>
      <c r="F56" s="36">
        <f>F57</f>
        <v>113.89175</v>
      </c>
      <c r="G56" s="38">
        <f>E56/D56*100</f>
        <v>99.978975409836082</v>
      </c>
      <c r="H56" s="97">
        <f t="shared" si="5"/>
        <v>-5.1299999999976365E-3</v>
      </c>
    </row>
    <row r="57" spans="1:8" s="87" customFormat="1" x14ac:dyDescent="0.2">
      <c r="A57" s="312" t="s">
        <v>269</v>
      </c>
      <c r="B57" s="102" t="s">
        <v>53</v>
      </c>
      <c r="C57" s="79">
        <f>C58+C59</f>
        <v>0</v>
      </c>
      <c r="D57" s="79">
        <f>D58+D59</f>
        <v>24.4</v>
      </c>
      <c r="E57" s="369">
        <f>E59+E58</f>
        <v>24.394870000000001</v>
      </c>
      <c r="F57" s="39">
        <f>F59+F58</f>
        <v>113.89175</v>
      </c>
      <c r="G57" s="103"/>
      <c r="H57" s="39"/>
    </row>
    <row r="58" spans="1:8" s="87" customFormat="1" x14ac:dyDescent="0.2">
      <c r="A58" s="140" t="s">
        <v>270</v>
      </c>
      <c r="B58" s="73" t="s">
        <v>54</v>
      </c>
      <c r="C58" s="66"/>
      <c r="D58" s="66">
        <v>24.4</v>
      </c>
      <c r="E58" s="364">
        <v>24.394870000000001</v>
      </c>
      <c r="F58" s="66"/>
      <c r="G58" s="25">
        <f t="shared" si="4"/>
        <v>99.978975409836082</v>
      </c>
      <c r="H58" s="26">
        <f t="shared" si="5"/>
        <v>-5.1299999999976365E-3</v>
      </c>
    </row>
    <row r="59" spans="1:8" s="87" customFormat="1" ht="12.75" thickBot="1" x14ac:dyDescent="0.25">
      <c r="A59" s="313" t="s">
        <v>271</v>
      </c>
      <c r="B59" s="104" t="s">
        <v>55</v>
      </c>
      <c r="C59" s="105"/>
      <c r="D59" s="105"/>
      <c r="E59" s="385"/>
      <c r="F59" s="105">
        <v>113.89175</v>
      </c>
      <c r="G59" s="25" t="e">
        <f t="shared" si="4"/>
        <v>#DIV/0!</v>
      </c>
      <c r="H59" s="26">
        <f t="shared" si="5"/>
        <v>0</v>
      </c>
    </row>
    <row r="60" spans="1:8" s="45" customFormat="1" ht="12.75" thickBot="1" x14ac:dyDescent="0.25">
      <c r="A60" s="293" t="s">
        <v>273</v>
      </c>
      <c r="B60" s="106" t="s">
        <v>56</v>
      </c>
      <c r="C60" s="35">
        <f>C61+C63+C65</f>
        <v>125</v>
      </c>
      <c r="D60" s="35">
        <f>D61+D63+D65+D62</f>
        <v>9941.2088000000003</v>
      </c>
      <c r="E60" s="35">
        <f>E61+E63+E65+E62</f>
        <v>11309.510030000001</v>
      </c>
      <c r="F60" s="35">
        <f t="shared" ref="F60" si="8">F61+F63+F65+F62</f>
        <v>568.63238999999999</v>
      </c>
      <c r="G60" s="12">
        <f t="shared" si="4"/>
        <v>113.76393210853794</v>
      </c>
      <c r="H60" s="13">
        <f t="shared" si="5"/>
        <v>1368.3012300000009</v>
      </c>
    </row>
    <row r="61" spans="1:8" s="45" customFormat="1" ht="60.75" thickBot="1" x14ac:dyDescent="0.25">
      <c r="A61" s="314" t="s">
        <v>274</v>
      </c>
      <c r="B61" s="107" t="s">
        <v>57</v>
      </c>
      <c r="C61" s="108"/>
      <c r="D61" s="108">
        <v>536.16</v>
      </c>
      <c r="E61" s="389">
        <v>536.16</v>
      </c>
      <c r="F61" s="109">
        <v>156.15600000000001</v>
      </c>
      <c r="G61" s="46">
        <f t="shared" si="4"/>
        <v>100</v>
      </c>
      <c r="H61" s="22">
        <f t="shared" si="5"/>
        <v>0</v>
      </c>
    </row>
    <row r="62" spans="1:8" s="45" customFormat="1" ht="36" x14ac:dyDescent="0.2">
      <c r="A62" s="314" t="s">
        <v>326</v>
      </c>
      <c r="B62" s="430" t="s">
        <v>327</v>
      </c>
      <c r="C62" s="40"/>
      <c r="D62" s="40">
        <v>610.27980000000002</v>
      </c>
      <c r="E62" s="395">
        <v>610.28099999999995</v>
      </c>
      <c r="F62" s="148"/>
      <c r="G62" s="46"/>
      <c r="H62" s="99"/>
    </row>
    <row r="63" spans="1:8" s="45" customFormat="1" ht="24" x14ac:dyDescent="0.2">
      <c r="A63" s="351" t="s">
        <v>297</v>
      </c>
      <c r="B63" s="347" t="s">
        <v>298</v>
      </c>
      <c r="C63" s="61">
        <f>C64</f>
        <v>125</v>
      </c>
      <c r="D63" s="61">
        <f>D64</f>
        <v>359.6</v>
      </c>
      <c r="E63" s="374">
        <f t="shared" ref="E63:F63" si="9">E64</f>
        <v>276.57862999999998</v>
      </c>
      <c r="F63" s="61">
        <f t="shared" si="9"/>
        <v>412.47638999999998</v>
      </c>
      <c r="G63" s="46">
        <f t="shared" si="4"/>
        <v>76.912855951056713</v>
      </c>
      <c r="H63" s="99">
        <f t="shared" si="5"/>
        <v>-83.021370000000047</v>
      </c>
    </row>
    <row r="64" spans="1:8" ht="36" x14ac:dyDescent="0.2">
      <c r="A64" s="157" t="s">
        <v>275</v>
      </c>
      <c r="B64" s="110" t="s">
        <v>58</v>
      </c>
      <c r="C64" s="315">
        <v>125</v>
      </c>
      <c r="D64" s="315">
        <v>359.6</v>
      </c>
      <c r="E64" s="378">
        <v>276.57862999999998</v>
      </c>
      <c r="F64" s="28">
        <v>412.47638999999998</v>
      </c>
      <c r="G64" s="46">
        <f t="shared" si="4"/>
        <v>76.912855951056713</v>
      </c>
      <c r="H64" s="99">
        <f t="shared" si="5"/>
        <v>-83.021370000000047</v>
      </c>
    </row>
    <row r="65" spans="1:9" s="86" customFormat="1" ht="36.75" thickBot="1" x14ac:dyDescent="0.25">
      <c r="A65" s="141" t="s">
        <v>276</v>
      </c>
      <c r="B65" s="112" t="s">
        <v>59</v>
      </c>
      <c r="C65" s="105"/>
      <c r="D65" s="105">
        <v>8435.1689999999999</v>
      </c>
      <c r="E65" s="385">
        <v>9886.4904000000006</v>
      </c>
      <c r="F65" s="89"/>
      <c r="G65" s="29">
        <f t="shared" si="4"/>
        <v>117.20559955585954</v>
      </c>
      <c r="H65" s="99">
        <f t="shared" si="5"/>
        <v>1451.3214000000007</v>
      </c>
      <c r="I65" s="113"/>
    </row>
    <row r="66" spans="1:9" ht="12.75" thickBot="1" x14ac:dyDescent="0.25">
      <c r="A66" s="293" t="s">
        <v>277</v>
      </c>
      <c r="B66" s="70" t="s">
        <v>60</v>
      </c>
      <c r="C66" s="77">
        <f>C67+C69+C71+C73+C77+C79+C83+C85+C95+C75+C98+C87+C89+C91</f>
        <v>196</v>
      </c>
      <c r="D66" s="371">
        <f>D67+D69+D71+D73+D77+D79+D83+D85+D95+D75+D98+D87+D89+D91+D81</f>
        <v>482.89733999999999</v>
      </c>
      <c r="E66" s="371">
        <f>E67+E69+E71+E73+E77+E79+E83+E85+E95+E75+E98+E87+E89+E91+E81</f>
        <v>618.53415000000007</v>
      </c>
      <c r="F66" s="371">
        <f>F67+F69+F71+F73+F77+F79+F83+F85+F95+F75+F98+F87+F89+F91+F81</f>
        <v>608.98132999999996</v>
      </c>
      <c r="G66" s="114">
        <f t="shared" si="4"/>
        <v>128.08812531458551</v>
      </c>
      <c r="H66" s="115">
        <f>E66-D66</f>
        <v>135.63681000000008</v>
      </c>
    </row>
    <row r="67" spans="1:9" s="10" customFormat="1" ht="36" x14ac:dyDescent="0.2">
      <c r="A67" s="116" t="s">
        <v>61</v>
      </c>
      <c r="B67" s="117" t="s">
        <v>62</v>
      </c>
      <c r="C67" s="79">
        <f>C68</f>
        <v>8</v>
      </c>
      <c r="D67" s="79">
        <f>D68</f>
        <v>8</v>
      </c>
      <c r="E67" s="369">
        <f t="shared" ref="E67:F67" si="10">E68</f>
        <v>6.9249999999999998</v>
      </c>
      <c r="F67" s="79">
        <f t="shared" si="10"/>
        <v>17.02581</v>
      </c>
      <c r="G67" s="103">
        <f>E67/D67*100</f>
        <v>86.5625</v>
      </c>
      <c r="H67" s="39">
        <f t="shared" si="5"/>
        <v>-1.0750000000000002</v>
      </c>
    </row>
    <row r="68" spans="1:9" ht="48" x14ac:dyDescent="0.2">
      <c r="A68" s="118" t="s">
        <v>63</v>
      </c>
      <c r="B68" s="119" t="s">
        <v>64</v>
      </c>
      <c r="C68" s="124">
        <v>8</v>
      </c>
      <c r="D68" s="124">
        <v>8</v>
      </c>
      <c r="E68" s="392">
        <v>6.9249999999999998</v>
      </c>
      <c r="F68" s="316">
        <v>17.02581</v>
      </c>
      <c r="G68" s="317"/>
      <c r="H68" s="42"/>
    </row>
    <row r="69" spans="1:9" ht="48" x14ac:dyDescent="0.2">
      <c r="A69" s="116" t="s">
        <v>65</v>
      </c>
      <c r="B69" s="120" t="s">
        <v>66</v>
      </c>
      <c r="C69" s="79">
        <f>C70</f>
        <v>31</v>
      </c>
      <c r="D69" s="79">
        <f>D70</f>
        <v>54</v>
      </c>
      <c r="E69" s="369">
        <f t="shared" ref="E69:F69" si="11">E70</f>
        <v>70.596779999999995</v>
      </c>
      <c r="F69" s="79">
        <f t="shared" si="11"/>
        <v>53.733609999999999</v>
      </c>
      <c r="G69" s="103">
        <f t="shared" ref="G69:G73" si="12">E69/D69*100</f>
        <v>130.73477777777777</v>
      </c>
      <c r="H69" s="23">
        <f t="shared" si="5"/>
        <v>16.596779999999995</v>
      </c>
    </row>
    <row r="70" spans="1:9" ht="72" x14ac:dyDescent="0.2">
      <c r="A70" s="118" t="s">
        <v>67</v>
      </c>
      <c r="B70" s="121" t="s">
        <v>68</v>
      </c>
      <c r="C70" s="124">
        <v>31</v>
      </c>
      <c r="D70" s="124">
        <v>54</v>
      </c>
      <c r="E70" s="392">
        <v>70.596779999999995</v>
      </c>
      <c r="F70" s="43">
        <v>53.733609999999999</v>
      </c>
      <c r="G70" s="317"/>
      <c r="H70" s="42"/>
    </row>
    <row r="71" spans="1:9" ht="36" x14ac:dyDescent="0.2">
      <c r="A71" s="116" t="s">
        <v>69</v>
      </c>
      <c r="B71" s="57" t="s">
        <v>70</v>
      </c>
      <c r="C71" s="79">
        <f>C72</f>
        <v>4</v>
      </c>
      <c r="D71" s="79">
        <f>D72</f>
        <v>4</v>
      </c>
      <c r="E71" s="369">
        <f>E72</f>
        <v>8.5258099999999999</v>
      </c>
      <c r="F71" s="79">
        <f>F72</f>
        <v>8.4076500000000003</v>
      </c>
      <c r="G71" s="122">
        <f t="shared" si="12"/>
        <v>213.14525</v>
      </c>
      <c r="H71" s="123">
        <f t="shared" si="5"/>
        <v>4.5258099999999999</v>
      </c>
    </row>
    <row r="72" spans="1:9" ht="48" x14ac:dyDescent="0.2">
      <c r="A72" s="118" t="s">
        <v>71</v>
      </c>
      <c r="B72" s="121" t="s">
        <v>72</v>
      </c>
      <c r="C72" s="124">
        <v>4</v>
      </c>
      <c r="D72" s="124">
        <v>4</v>
      </c>
      <c r="E72" s="392">
        <v>8.5258099999999999</v>
      </c>
      <c r="F72" s="43">
        <v>8.4076500000000003</v>
      </c>
      <c r="G72" s="126"/>
      <c r="H72" s="318"/>
    </row>
    <row r="73" spans="1:9" ht="36" x14ac:dyDescent="0.2">
      <c r="A73" s="116" t="s">
        <v>278</v>
      </c>
      <c r="B73" s="209" t="s">
        <v>279</v>
      </c>
      <c r="C73" s="79">
        <f>C74</f>
        <v>37</v>
      </c>
      <c r="D73" s="79">
        <f>D74</f>
        <v>37</v>
      </c>
      <c r="E73" s="369">
        <f>E74</f>
        <v>0</v>
      </c>
      <c r="F73" s="79">
        <f>F74</f>
        <v>0</v>
      </c>
      <c r="G73" s="122">
        <f t="shared" si="12"/>
        <v>0</v>
      </c>
      <c r="H73" s="123">
        <f t="shared" si="5"/>
        <v>-37</v>
      </c>
    </row>
    <row r="74" spans="1:9" ht="48" x14ac:dyDescent="0.2">
      <c r="A74" s="118" t="s">
        <v>280</v>
      </c>
      <c r="B74" s="319" t="s">
        <v>281</v>
      </c>
      <c r="C74" s="124">
        <v>37</v>
      </c>
      <c r="D74" s="124">
        <v>37</v>
      </c>
      <c r="E74" s="392">
        <v>0</v>
      </c>
      <c r="F74" s="42"/>
      <c r="G74" s="126"/>
      <c r="H74" s="42"/>
    </row>
    <row r="75" spans="1:9" ht="36" x14ac:dyDescent="0.2">
      <c r="A75" s="116" t="s">
        <v>73</v>
      </c>
      <c r="B75" s="57" t="s">
        <v>74</v>
      </c>
      <c r="C75" s="79">
        <f>C76</f>
        <v>5</v>
      </c>
      <c r="D75" s="79">
        <f>D76</f>
        <v>15</v>
      </c>
      <c r="E75" s="369">
        <f t="shared" ref="E75:F75" si="13">E76</f>
        <v>15</v>
      </c>
      <c r="F75" s="79">
        <f t="shared" si="13"/>
        <v>5</v>
      </c>
      <c r="G75" s="122">
        <f t="shared" ref="G75" si="14">E75/D75*100</f>
        <v>100</v>
      </c>
      <c r="H75" s="23">
        <f t="shared" ref="H75" si="15">E75-D75</f>
        <v>0</v>
      </c>
    </row>
    <row r="76" spans="1:9" ht="48" x14ac:dyDescent="0.2">
      <c r="A76" s="118" t="s">
        <v>75</v>
      </c>
      <c r="B76" s="121" t="s">
        <v>76</v>
      </c>
      <c r="C76" s="124">
        <v>5</v>
      </c>
      <c r="D76" s="124">
        <v>15</v>
      </c>
      <c r="E76" s="392">
        <v>15</v>
      </c>
      <c r="F76" s="42">
        <v>5</v>
      </c>
      <c r="G76" s="126"/>
      <c r="H76" s="42"/>
    </row>
    <row r="77" spans="1:9" ht="48" x14ac:dyDescent="0.2">
      <c r="A77" s="116" t="s">
        <v>77</v>
      </c>
      <c r="B77" s="57" t="s">
        <v>78</v>
      </c>
      <c r="C77" s="79">
        <f>C78</f>
        <v>0</v>
      </c>
      <c r="D77" s="79">
        <f>D78</f>
        <v>8.75</v>
      </c>
      <c r="E77" s="369">
        <f>E78</f>
        <v>8.7795500000000004</v>
      </c>
      <c r="F77" s="79">
        <f>F78</f>
        <v>9.3084100000000003</v>
      </c>
      <c r="G77" s="122">
        <f>E77/D77*100</f>
        <v>100.3377142857143</v>
      </c>
      <c r="H77" s="23">
        <f>E77-D77</f>
        <v>2.9550000000000409E-2</v>
      </c>
    </row>
    <row r="78" spans="1:9" ht="60" x14ac:dyDescent="0.2">
      <c r="A78" s="118" t="s">
        <v>79</v>
      </c>
      <c r="B78" s="121" t="s">
        <v>80</v>
      </c>
      <c r="C78" s="124"/>
      <c r="D78" s="124">
        <v>8.75</v>
      </c>
      <c r="E78" s="392">
        <v>8.7795500000000004</v>
      </c>
      <c r="F78" s="43">
        <v>9.3084100000000003</v>
      </c>
      <c r="G78" s="122"/>
      <c r="H78" s="23"/>
    </row>
    <row r="79" spans="1:9" ht="48" x14ac:dyDescent="0.2">
      <c r="A79" s="116" t="s">
        <v>81</v>
      </c>
      <c r="B79" s="57" t="s">
        <v>82</v>
      </c>
      <c r="C79" s="79">
        <f>C80</f>
        <v>2</v>
      </c>
      <c r="D79" s="79">
        <f>D80</f>
        <v>2</v>
      </c>
      <c r="E79" s="369">
        <f>E80</f>
        <v>0.9</v>
      </c>
      <c r="F79" s="79">
        <f>F80</f>
        <v>1.5977399999999999</v>
      </c>
      <c r="G79" s="122">
        <f t="shared" ref="G79:G98" si="16">E79/D79*100</f>
        <v>45</v>
      </c>
      <c r="H79" s="23">
        <f t="shared" ref="H79:H87" si="17">E79-D79</f>
        <v>-1.1000000000000001</v>
      </c>
    </row>
    <row r="80" spans="1:9" ht="72" x14ac:dyDescent="0.2">
      <c r="A80" s="118" t="s">
        <v>83</v>
      </c>
      <c r="B80" s="121" t="s">
        <v>84</v>
      </c>
      <c r="C80" s="124">
        <v>2</v>
      </c>
      <c r="D80" s="124">
        <v>2</v>
      </c>
      <c r="E80" s="392">
        <v>0.9</v>
      </c>
      <c r="F80" s="43">
        <v>1.5977399999999999</v>
      </c>
      <c r="G80" s="126"/>
      <c r="H80" s="42"/>
    </row>
    <row r="81" spans="1:9" ht="36" x14ac:dyDescent="0.2">
      <c r="A81" s="116" t="s">
        <v>299</v>
      </c>
      <c r="B81" s="98" t="s">
        <v>300</v>
      </c>
      <c r="C81" s="79">
        <f>C82</f>
        <v>0</v>
      </c>
      <c r="D81" s="79">
        <f>D82</f>
        <v>6.117</v>
      </c>
      <c r="E81" s="369">
        <f t="shared" ref="E81:F81" si="18">E82</f>
        <v>5.07559</v>
      </c>
      <c r="F81" s="79">
        <f t="shared" si="18"/>
        <v>0</v>
      </c>
      <c r="G81" s="122">
        <f t="shared" ref="G81" si="19">E81/D81*100</f>
        <v>82.975151217917272</v>
      </c>
      <c r="H81" s="23">
        <f t="shared" ref="H81" si="20">E81-D81</f>
        <v>-1.0414099999999999</v>
      </c>
    </row>
    <row r="82" spans="1:9" ht="60" x14ac:dyDescent="0.2">
      <c r="A82" s="118" t="s">
        <v>301</v>
      </c>
      <c r="B82" s="348" t="s">
        <v>302</v>
      </c>
      <c r="C82" s="124"/>
      <c r="D82" s="124">
        <v>6.117</v>
      </c>
      <c r="E82" s="392">
        <v>5.07559</v>
      </c>
      <c r="F82" s="124"/>
      <c r="G82" s="126"/>
      <c r="H82" s="42"/>
    </row>
    <row r="83" spans="1:9" ht="36" x14ac:dyDescent="0.2">
      <c r="A83" s="116" t="s">
        <v>85</v>
      </c>
      <c r="B83" s="57" t="s">
        <v>86</v>
      </c>
      <c r="C83" s="79">
        <f>C84</f>
        <v>74</v>
      </c>
      <c r="D83" s="79">
        <f>D84</f>
        <v>74</v>
      </c>
      <c r="E83" s="369">
        <f>E84</f>
        <v>1.0184800000000001</v>
      </c>
      <c r="F83" s="79">
        <f>F84</f>
        <v>2.0034100000000001</v>
      </c>
      <c r="G83" s="122">
        <f t="shared" si="16"/>
        <v>1.3763243243243244</v>
      </c>
      <c r="H83" s="23">
        <f t="shared" si="17"/>
        <v>-72.981520000000003</v>
      </c>
    </row>
    <row r="84" spans="1:9" ht="48" x14ac:dyDescent="0.2">
      <c r="A84" s="118" t="s">
        <v>87</v>
      </c>
      <c r="B84" s="121" t="s">
        <v>88</v>
      </c>
      <c r="C84" s="124">
        <v>74</v>
      </c>
      <c r="D84" s="124">
        <v>74</v>
      </c>
      <c r="E84" s="392">
        <v>1.0184800000000001</v>
      </c>
      <c r="F84" s="43">
        <v>2.0034100000000001</v>
      </c>
      <c r="G84" s="126"/>
      <c r="H84" s="42"/>
    </row>
    <row r="85" spans="1:9" ht="48" x14ac:dyDescent="0.2">
      <c r="A85" s="116" t="s">
        <v>89</v>
      </c>
      <c r="B85" s="127" t="s">
        <v>90</v>
      </c>
      <c r="C85" s="79">
        <f>C86</f>
        <v>35</v>
      </c>
      <c r="D85" s="79">
        <f>D86</f>
        <v>111.15</v>
      </c>
      <c r="E85" s="369">
        <f t="shared" ref="E85:F85" si="21">E86</f>
        <v>141.43656999999999</v>
      </c>
      <c r="F85" s="79">
        <f t="shared" si="21"/>
        <v>111.90361</v>
      </c>
      <c r="G85" s="122">
        <f t="shared" si="16"/>
        <v>127.24837606837605</v>
      </c>
      <c r="H85" s="23">
        <f t="shared" si="17"/>
        <v>30.286569999999983</v>
      </c>
    </row>
    <row r="86" spans="1:9" ht="60" x14ac:dyDescent="0.2">
      <c r="A86" s="128" t="s">
        <v>91</v>
      </c>
      <c r="B86" s="129" t="s">
        <v>92</v>
      </c>
      <c r="C86" s="124">
        <v>35</v>
      </c>
      <c r="D86" s="124">
        <v>111.15</v>
      </c>
      <c r="E86" s="392">
        <v>141.43656999999999</v>
      </c>
      <c r="F86" s="43">
        <v>111.90361</v>
      </c>
      <c r="G86" s="126"/>
      <c r="H86" s="42"/>
    </row>
    <row r="87" spans="1:9" ht="72" x14ac:dyDescent="0.2">
      <c r="A87" s="130" t="s">
        <v>93</v>
      </c>
      <c r="B87" s="131" t="s">
        <v>94</v>
      </c>
      <c r="C87" s="79">
        <f>C88</f>
        <v>0</v>
      </c>
      <c r="D87" s="79">
        <f>D88</f>
        <v>0</v>
      </c>
      <c r="E87" s="369">
        <f>E88</f>
        <v>0</v>
      </c>
      <c r="F87" s="79">
        <f>F88</f>
        <v>7.5</v>
      </c>
      <c r="G87" s="122" t="e">
        <f t="shared" si="16"/>
        <v>#DIV/0!</v>
      </c>
      <c r="H87" s="23">
        <f t="shared" si="17"/>
        <v>0</v>
      </c>
    </row>
    <row r="88" spans="1:9" ht="96" x14ac:dyDescent="0.2">
      <c r="A88" s="132" t="s">
        <v>95</v>
      </c>
      <c r="B88" s="133" t="s">
        <v>96</v>
      </c>
      <c r="C88" s="124"/>
      <c r="D88" s="124"/>
      <c r="E88" s="392"/>
      <c r="F88" s="43">
        <v>7.5</v>
      </c>
      <c r="G88" s="126"/>
      <c r="H88" s="42"/>
    </row>
    <row r="89" spans="1:9" ht="24" x14ac:dyDescent="0.2">
      <c r="A89" s="130" t="s">
        <v>97</v>
      </c>
      <c r="B89" s="131" t="s">
        <v>98</v>
      </c>
      <c r="C89" s="79">
        <f>C90</f>
        <v>0</v>
      </c>
      <c r="D89" s="79">
        <f>D90</f>
        <v>8.7479999999999993</v>
      </c>
      <c r="E89" s="369">
        <f>E90</f>
        <v>11.748189999999999</v>
      </c>
      <c r="F89" s="39">
        <f>F90</f>
        <v>10</v>
      </c>
      <c r="G89" s="122">
        <f t="shared" si="16"/>
        <v>134.29572473708276</v>
      </c>
      <c r="H89" s="23">
        <f t="shared" ref="H89:H98" si="22">E89-D89</f>
        <v>3.0001899999999999</v>
      </c>
    </row>
    <row r="90" spans="1:9" ht="48" x14ac:dyDescent="0.2">
      <c r="A90" s="132" t="s">
        <v>99</v>
      </c>
      <c r="B90" s="133" t="s">
        <v>100</v>
      </c>
      <c r="C90" s="124"/>
      <c r="D90" s="124">
        <v>8.7479999999999993</v>
      </c>
      <c r="E90" s="392">
        <v>11.748189999999999</v>
      </c>
      <c r="F90" s="43">
        <v>10</v>
      </c>
      <c r="G90" s="122"/>
      <c r="H90" s="42"/>
      <c r="I90" s="45"/>
    </row>
    <row r="91" spans="1:9" ht="36" x14ac:dyDescent="0.2">
      <c r="A91" s="130" t="s">
        <v>101</v>
      </c>
      <c r="B91" s="353" t="s">
        <v>102</v>
      </c>
      <c r="C91" s="23">
        <f>C92+C93</f>
        <v>0</v>
      </c>
      <c r="D91" s="23">
        <f>D92+D93+D94</f>
        <v>28.89734</v>
      </c>
      <c r="E91" s="23">
        <f t="shared" ref="E91:F91" si="23">E92+E93+E94</f>
        <v>119.99313000000001</v>
      </c>
      <c r="F91" s="23">
        <f t="shared" si="23"/>
        <v>8.0244700000000009</v>
      </c>
      <c r="G91" s="122">
        <f t="shared" si="16"/>
        <v>415.23936113150899</v>
      </c>
      <c r="H91" s="23">
        <f>E91-D91</f>
        <v>91.095790000000008</v>
      </c>
      <c r="I91" s="45"/>
    </row>
    <row r="92" spans="1:9" ht="48" x14ac:dyDescent="0.2">
      <c r="A92" s="132" t="s">
        <v>103</v>
      </c>
      <c r="B92" s="133" t="s">
        <v>104</v>
      </c>
      <c r="C92" s="124"/>
      <c r="D92" s="124">
        <v>26</v>
      </c>
      <c r="E92" s="392">
        <v>33.811030000000002</v>
      </c>
      <c r="F92" s="24"/>
      <c r="G92" s="126">
        <f t="shared" si="16"/>
        <v>130.04242307692309</v>
      </c>
      <c r="H92" s="42">
        <f>E92-D92</f>
        <v>7.8110300000000024</v>
      </c>
      <c r="I92" s="45"/>
    </row>
    <row r="93" spans="1:9" ht="48" x14ac:dyDescent="0.2">
      <c r="A93" s="132" t="s">
        <v>105</v>
      </c>
      <c r="B93" s="133" t="s">
        <v>106</v>
      </c>
      <c r="C93" s="124"/>
      <c r="D93" s="124"/>
      <c r="E93" s="392">
        <v>83.284760000000006</v>
      </c>
      <c r="F93" s="24">
        <v>8.0244700000000009</v>
      </c>
      <c r="G93" s="126" t="e">
        <f t="shared" si="16"/>
        <v>#DIV/0!</v>
      </c>
      <c r="H93" s="42">
        <f>E93-D93</f>
        <v>83.284760000000006</v>
      </c>
      <c r="I93" s="45"/>
    </row>
    <row r="94" spans="1:9" ht="48" x14ac:dyDescent="0.2">
      <c r="A94" s="132" t="s">
        <v>328</v>
      </c>
      <c r="B94" s="133" t="s">
        <v>329</v>
      </c>
      <c r="C94" s="124"/>
      <c r="D94" s="124">
        <v>2.8973399999999998</v>
      </c>
      <c r="E94" s="392">
        <v>2.8973399999999998</v>
      </c>
      <c r="F94" s="24"/>
      <c r="G94" s="126"/>
      <c r="H94" s="42"/>
      <c r="I94" s="45"/>
    </row>
    <row r="95" spans="1:9" ht="48" x14ac:dyDescent="0.2">
      <c r="A95" s="135" t="s">
        <v>107</v>
      </c>
      <c r="B95" s="136" t="s">
        <v>108</v>
      </c>
      <c r="C95" s="24">
        <f>C96+C97</f>
        <v>0</v>
      </c>
      <c r="D95" s="24">
        <f>D96+D97</f>
        <v>2.2350000000000003</v>
      </c>
      <c r="E95" s="372">
        <f t="shared" ref="E95:F95" si="24">E96+E97</f>
        <v>2.53505</v>
      </c>
      <c r="F95" s="24">
        <f t="shared" si="24"/>
        <v>14.47662</v>
      </c>
      <c r="G95" s="122">
        <f t="shared" si="16"/>
        <v>113.42505592841161</v>
      </c>
      <c r="H95" s="23">
        <f t="shared" si="22"/>
        <v>0.30004999999999971</v>
      </c>
    </row>
    <row r="96" spans="1:9" ht="48" x14ac:dyDescent="0.2">
      <c r="A96" s="137" t="s">
        <v>109</v>
      </c>
      <c r="B96" s="138" t="s">
        <v>110</v>
      </c>
      <c r="C96" s="48"/>
      <c r="D96" s="48">
        <v>0.625</v>
      </c>
      <c r="E96" s="370">
        <v>1.61005</v>
      </c>
      <c r="F96" s="48">
        <v>12.4056</v>
      </c>
      <c r="G96" s="126">
        <f t="shared" si="16"/>
        <v>257.608</v>
      </c>
      <c r="H96" s="42">
        <f t="shared" si="22"/>
        <v>0.98504999999999998</v>
      </c>
    </row>
    <row r="97" spans="1:8" ht="48" x14ac:dyDescent="0.2">
      <c r="A97" s="137" t="s">
        <v>111</v>
      </c>
      <c r="B97" s="138" t="s">
        <v>112</v>
      </c>
      <c r="C97" s="48"/>
      <c r="D97" s="48">
        <v>1.61</v>
      </c>
      <c r="E97" s="370">
        <v>0.92500000000000004</v>
      </c>
      <c r="F97" s="48">
        <v>2.0710199999999999</v>
      </c>
      <c r="G97" s="126">
        <f t="shared" si="16"/>
        <v>57.453416149068325</v>
      </c>
      <c r="H97" s="47">
        <f t="shared" si="22"/>
        <v>-0.68500000000000005</v>
      </c>
    </row>
    <row r="98" spans="1:8" x14ac:dyDescent="0.2">
      <c r="A98" s="140" t="s">
        <v>113</v>
      </c>
      <c r="B98" s="73" t="s">
        <v>114</v>
      </c>
      <c r="C98" s="24">
        <f>C99</f>
        <v>0</v>
      </c>
      <c r="D98" s="24">
        <f>D99</f>
        <v>123</v>
      </c>
      <c r="E98" s="24">
        <f>E99</f>
        <v>226</v>
      </c>
      <c r="F98" s="24">
        <f t="shared" ref="F98" si="25">F99</f>
        <v>360</v>
      </c>
      <c r="G98" s="139">
        <f t="shared" si="16"/>
        <v>183.73983739837399</v>
      </c>
      <c r="H98" s="68">
        <f t="shared" si="22"/>
        <v>103</v>
      </c>
    </row>
    <row r="99" spans="1:8" ht="72.75" thickBot="1" x14ac:dyDescent="0.25">
      <c r="A99" s="141" t="s">
        <v>115</v>
      </c>
      <c r="B99" s="142" t="s">
        <v>116</v>
      </c>
      <c r="C99" s="95"/>
      <c r="D99" s="95">
        <v>123</v>
      </c>
      <c r="E99" s="387">
        <v>226</v>
      </c>
      <c r="F99" s="95">
        <v>360</v>
      </c>
      <c r="G99" s="143"/>
      <c r="H99" s="90"/>
    </row>
    <row r="100" spans="1:8" ht="12.75" thickBot="1" x14ac:dyDescent="0.25">
      <c r="A100" s="277" t="s">
        <v>117</v>
      </c>
      <c r="B100" s="16" t="s">
        <v>118</v>
      </c>
      <c r="C100" s="144">
        <f>C101+C102+C103+C104+C105</f>
        <v>618.67100000000005</v>
      </c>
      <c r="D100" s="144">
        <f>D101+D102+D103+D104+D105</f>
        <v>618.67100000000005</v>
      </c>
      <c r="E100" s="144">
        <f t="shared" ref="E100:F100" si="26">E101+E102+E103+E104+E105</f>
        <v>619.05508000000009</v>
      </c>
      <c r="F100" s="144">
        <f t="shared" si="26"/>
        <v>2270.0511700000002</v>
      </c>
      <c r="G100" s="145">
        <f>E100/D100*100</f>
        <v>100.06208146171392</v>
      </c>
      <c r="H100" s="146">
        <f t="shared" si="5"/>
        <v>0.38408000000003995</v>
      </c>
    </row>
    <row r="101" spans="1:8" x14ac:dyDescent="0.2">
      <c r="A101" s="286" t="s">
        <v>119</v>
      </c>
      <c r="B101" s="19" t="s">
        <v>120</v>
      </c>
      <c r="C101" s="27"/>
      <c r="D101" s="27"/>
      <c r="E101" s="395">
        <v>0.38407999999999998</v>
      </c>
      <c r="F101" s="40"/>
      <c r="G101" s="25"/>
      <c r="H101" s="22">
        <f t="shared" si="5"/>
        <v>0.38407999999999998</v>
      </c>
    </row>
    <row r="102" spans="1:8" x14ac:dyDescent="0.2">
      <c r="A102" s="167" t="s">
        <v>121</v>
      </c>
      <c r="B102" s="72" t="s">
        <v>122</v>
      </c>
      <c r="C102" s="60"/>
      <c r="D102" s="60"/>
      <c r="E102" s="374"/>
      <c r="F102" s="40"/>
      <c r="G102" s="25"/>
      <c r="H102" s="26">
        <f t="shared" si="5"/>
        <v>0</v>
      </c>
    </row>
    <row r="103" spans="1:8" x14ac:dyDescent="0.2">
      <c r="A103" s="167" t="s">
        <v>123</v>
      </c>
      <c r="B103" s="67" t="s">
        <v>124</v>
      </c>
      <c r="C103" s="30"/>
      <c r="D103" s="30"/>
      <c r="E103" s="373"/>
      <c r="F103" s="31">
        <v>233.31379999999999</v>
      </c>
      <c r="G103" s="25" t="e">
        <f>E103/D103*100</f>
        <v>#DIV/0!</v>
      </c>
      <c r="H103" s="26">
        <f t="shared" si="5"/>
        <v>0</v>
      </c>
    </row>
    <row r="104" spans="1:8" x14ac:dyDescent="0.2">
      <c r="A104" s="167" t="s">
        <v>125</v>
      </c>
      <c r="B104" s="67" t="s">
        <v>126</v>
      </c>
      <c r="C104" s="30"/>
      <c r="D104" s="30"/>
      <c r="E104" s="376"/>
      <c r="F104" s="59">
        <v>663.38699999999994</v>
      </c>
      <c r="G104" s="63" t="e">
        <f t="shared" ref="G104:G112" si="27">E104/D104*100</f>
        <v>#DIV/0!</v>
      </c>
      <c r="H104" s="26">
        <f t="shared" si="5"/>
        <v>0</v>
      </c>
    </row>
    <row r="105" spans="1:8" x14ac:dyDescent="0.2">
      <c r="A105" s="208" t="s">
        <v>127</v>
      </c>
      <c r="B105" s="58" t="s">
        <v>128</v>
      </c>
      <c r="C105" s="23">
        <f>C106</f>
        <v>618.67100000000005</v>
      </c>
      <c r="D105" s="23">
        <f>D106</f>
        <v>618.67100000000005</v>
      </c>
      <c r="E105" s="23">
        <f>E106</f>
        <v>618.67100000000005</v>
      </c>
      <c r="F105" s="23">
        <f t="shared" ref="F105" si="28">F106</f>
        <v>1373.3503700000001</v>
      </c>
      <c r="G105" s="63">
        <f t="shared" si="27"/>
        <v>100</v>
      </c>
      <c r="H105" s="26">
        <f t="shared" si="5"/>
        <v>0</v>
      </c>
    </row>
    <row r="106" spans="1:8" ht="12.75" thickBot="1" x14ac:dyDescent="0.25">
      <c r="A106" s="320" t="s">
        <v>129</v>
      </c>
      <c r="B106" s="149" t="s">
        <v>130</v>
      </c>
      <c r="C106" s="90">
        <v>618.67100000000005</v>
      </c>
      <c r="D106" s="90">
        <v>618.67100000000005</v>
      </c>
      <c r="E106" s="387">
        <v>618.67100000000005</v>
      </c>
      <c r="F106" s="95">
        <v>1373.3503700000001</v>
      </c>
      <c r="G106" s="32">
        <f t="shared" si="27"/>
        <v>100</v>
      </c>
      <c r="H106" s="33">
        <f t="shared" si="5"/>
        <v>0</v>
      </c>
    </row>
    <row r="107" spans="1:8" x14ac:dyDescent="0.2">
      <c r="A107" s="321" t="s">
        <v>131</v>
      </c>
      <c r="B107" s="253" t="s">
        <v>132</v>
      </c>
      <c r="C107" s="251">
        <f>C108+C154</f>
        <v>403632.1</v>
      </c>
      <c r="D107" s="251">
        <f>D108+D154</f>
        <v>423444.12315999996</v>
      </c>
      <c r="E107" s="420">
        <f>E108+E154+E157+E160</f>
        <v>350214.15137000004</v>
      </c>
      <c r="F107" s="251">
        <f>F108+F152+F154+F157+F160</f>
        <v>332668.57212999993</v>
      </c>
      <c r="G107" s="255">
        <f t="shared" si="27"/>
        <v>82.70610742132564</v>
      </c>
      <c r="H107" s="256">
        <f t="shared" si="5"/>
        <v>-73229.971789999923</v>
      </c>
    </row>
    <row r="108" spans="1:8" x14ac:dyDescent="0.2">
      <c r="A108" s="322" t="s">
        <v>133</v>
      </c>
      <c r="B108" s="257" t="s">
        <v>134</v>
      </c>
      <c r="C108" s="252">
        <f>C109+C112+C126+C149</f>
        <v>403632.1</v>
      </c>
      <c r="D108" s="252">
        <f>D109+D112+D126+D149</f>
        <v>423273.6</v>
      </c>
      <c r="E108" s="421">
        <f>E109+E112+E126+E149</f>
        <v>350025.62821000005</v>
      </c>
      <c r="F108" s="252">
        <f>F109+F112+F126+F149</f>
        <v>331093.91213999997</v>
      </c>
      <c r="G108" s="259">
        <f t="shared" si="27"/>
        <v>82.694887706202337</v>
      </c>
      <c r="H108" s="260">
        <f t="shared" si="5"/>
        <v>-73247.971789999923</v>
      </c>
    </row>
    <row r="109" spans="1:8" ht="12.75" thickBot="1" x14ac:dyDescent="0.25">
      <c r="A109" s="323" t="s">
        <v>135</v>
      </c>
      <c r="B109" s="152" t="s">
        <v>136</v>
      </c>
      <c r="C109" s="153">
        <f>C110</f>
        <v>164388</v>
      </c>
      <c r="D109" s="153">
        <f>D110+D111</f>
        <v>182737.3</v>
      </c>
      <c r="E109" s="363">
        <f t="shared" ref="E109:F109" si="29">E110+E111</f>
        <v>147266.30155</v>
      </c>
      <c r="F109" s="153">
        <f t="shared" si="29"/>
        <v>118246.3</v>
      </c>
      <c r="G109" s="151">
        <f t="shared" si="27"/>
        <v>80.58907598503427</v>
      </c>
      <c r="H109" s="97">
        <f t="shared" si="5"/>
        <v>-35470.998449999985</v>
      </c>
    </row>
    <row r="110" spans="1:8" ht="24" x14ac:dyDescent="0.2">
      <c r="A110" s="171" t="s">
        <v>137</v>
      </c>
      <c r="B110" s="55" t="s">
        <v>282</v>
      </c>
      <c r="C110" s="109">
        <v>164388</v>
      </c>
      <c r="D110" s="109">
        <v>164388</v>
      </c>
      <c r="E110" s="389">
        <v>143539.62221999999</v>
      </c>
      <c r="F110" s="108">
        <v>118246.3</v>
      </c>
      <c r="G110" s="41">
        <f t="shared" si="27"/>
        <v>87.317579275859543</v>
      </c>
      <c r="H110" s="22">
        <f t="shared" si="5"/>
        <v>-20848.37778000001</v>
      </c>
    </row>
    <row r="111" spans="1:8" ht="24.75" thickBot="1" x14ac:dyDescent="0.25">
      <c r="A111" s="349" t="s">
        <v>308</v>
      </c>
      <c r="B111" s="350" t="s">
        <v>309</v>
      </c>
      <c r="C111" s="105"/>
      <c r="D111" s="105">
        <v>18349.3</v>
      </c>
      <c r="E111" s="385">
        <v>3726.6793299999999</v>
      </c>
      <c r="F111" s="105">
        <v>0</v>
      </c>
      <c r="G111" s="103">
        <f t="shared" si="27"/>
        <v>20.309653937752394</v>
      </c>
      <c r="H111" s="39">
        <f t="shared" si="5"/>
        <v>-14622.62067</v>
      </c>
    </row>
    <row r="112" spans="1:8" ht="12.75" thickBot="1" x14ac:dyDescent="0.25">
      <c r="A112" s="285" t="s">
        <v>292</v>
      </c>
      <c r="B112" s="64" t="s">
        <v>138</v>
      </c>
      <c r="C112" s="249">
        <f>C113+C120+C117+C114+C116+C115+C119+C118</f>
        <v>30754.099999999995</v>
      </c>
      <c r="D112" s="249">
        <f>D113+D120+D117+D114+D116+D115+D119+D118</f>
        <v>30754.099999999995</v>
      </c>
      <c r="E112" s="422">
        <f t="shared" ref="E112" si="30">E113+E120+E117+E114+E116+E115+E119+E118</f>
        <v>26367.630019999997</v>
      </c>
      <c r="F112" s="249">
        <f>F113+F120+F117+F114+F116+F115+F119+F118</f>
        <v>52577.437530000003</v>
      </c>
      <c r="G112" s="71">
        <f t="shared" si="27"/>
        <v>85.736958714447837</v>
      </c>
      <c r="H112" s="13">
        <f t="shared" si="5"/>
        <v>-4386.469979999998</v>
      </c>
    </row>
    <row r="113" spans="1:8" ht="24" x14ac:dyDescent="0.2">
      <c r="A113" s="162" t="s">
        <v>139</v>
      </c>
      <c r="B113" s="57" t="s">
        <v>283</v>
      </c>
      <c r="C113" s="23">
        <v>3131</v>
      </c>
      <c r="D113" s="23">
        <v>3131</v>
      </c>
      <c r="E113" s="372">
        <v>3131</v>
      </c>
      <c r="F113" s="24">
        <v>3178.2</v>
      </c>
      <c r="G113" s="25">
        <f>E113/D113*100</f>
        <v>100</v>
      </c>
      <c r="H113" s="26">
        <f>E113-D113</f>
        <v>0</v>
      </c>
    </row>
    <row r="114" spans="1:8" s="10" customFormat="1" ht="36" x14ac:dyDescent="0.2">
      <c r="A114" s="160" t="s">
        <v>140</v>
      </c>
      <c r="B114" s="57" t="s">
        <v>284</v>
      </c>
      <c r="C114" s="23">
        <v>345.6</v>
      </c>
      <c r="D114" s="23">
        <v>345.6</v>
      </c>
      <c r="E114" s="372">
        <v>345.6</v>
      </c>
      <c r="F114" s="159"/>
      <c r="G114" s="25">
        <f>E114/D114*100</f>
        <v>100</v>
      </c>
      <c r="H114" s="99">
        <f>E114-D114</f>
        <v>0</v>
      </c>
    </row>
    <row r="115" spans="1:8" s="10" customFormat="1" x14ac:dyDescent="0.2">
      <c r="A115" s="160" t="s">
        <v>141</v>
      </c>
      <c r="B115" s="72" t="s">
        <v>142</v>
      </c>
      <c r="C115" s="23"/>
      <c r="D115" s="23"/>
      <c r="E115" s="372"/>
      <c r="F115" s="23">
        <v>27154.76814</v>
      </c>
      <c r="G115" s="25" t="e">
        <f>E115/D115*100</f>
        <v>#DIV/0!</v>
      </c>
      <c r="H115" s="99">
        <f>E115-D115</f>
        <v>0</v>
      </c>
    </row>
    <row r="116" spans="1:8" s="10" customFormat="1" ht="36" x14ac:dyDescent="0.2">
      <c r="A116" s="162" t="s">
        <v>143</v>
      </c>
      <c r="B116" s="57" t="s">
        <v>144</v>
      </c>
      <c r="C116" s="23">
        <v>5538.9</v>
      </c>
      <c r="D116" s="23">
        <v>5538.9</v>
      </c>
      <c r="E116" s="372">
        <v>3817.9380000000001</v>
      </c>
      <c r="F116" s="159">
        <v>3911.962</v>
      </c>
      <c r="G116" s="25">
        <f>E116/D116*100</f>
        <v>68.929534745166009</v>
      </c>
      <c r="H116" s="99">
        <f t="shared" si="5"/>
        <v>-1720.9619999999995</v>
      </c>
    </row>
    <row r="117" spans="1:8" s="10" customFormat="1" x14ac:dyDescent="0.2">
      <c r="A117" s="171" t="s">
        <v>145</v>
      </c>
      <c r="B117" s="54" t="s">
        <v>285</v>
      </c>
      <c r="C117" s="39">
        <v>4235.3</v>
      </c>
      <c r="D117" s="39">
        <v>4235.3</v>
      </c>
      <c r="E117" s="369">
        <v>4235.3</v>
      </c>
      <c r="F117" s="161">
        <v>3236.5</v>
      </c>
      <c r="G117" s="46">
        <f>E117/D117*100</f>
        <v>100</v>
      </c>
      <c r="H117" s="99">
        <f>E117-D117</f>
        <v>0</v>
      </c>
    </row>
    <row r="118" spans="1:8" s="10" customFormat="1" ht="24" x14ac:dyDescent="0.2">
      <c r="A118" s="286" t="s">
        <v>286</v>
      </c>
      <c r="B118" s="426" t="s">
        <v>287</v>
      </c>
      <c r="C118" s="20">
        <v>918.3</v>
      </c>
      <c r="D118" s="20">
        <v>918.3</v>
      </c>
      <c r="E118" s="364">
        <v>0</v>
      </c>
      <c r="F118" s="170"/>
      <c r="G118" s="46">
        <f t="shared" ref="G118:G125" si="31">E118/D118*100</f>
        <v>0</v>
      </c>
      <c r="H118" s="99">
        <f t="shared" ref="H118:H119" si="32">E118-D118</f>
        <v>-918.3</v>
      </c>
    </row>
    <row r="119" spans="1:8" s="10" customFormat="1" ht="12.75" thickBot="1" x14ac:dyDescent="0.25">
      <c r="A119" s="324" t="s">
        <v>146</v>
      </c>
      <c r="B119" s="158" t="s">
        <v>147</v>
      </c>
      <c r="C119" s="89"/>
      <c r="D119" s="89"/>
      <c r="E119" s="385">
        <v>0</v>
      </c>
      <c r="F119" s="105">
        <v>3199.5804699999999</v>
      </c>
      <c r="G119" s="46" t="e">
        <f t="shared" si="31"/>
        <v>#DIV/0!</v>
      </c>
      <c r="H119" s="99">
        <f t="shared" si="32"/>
        <v>0</v>
      </c>
    </row>
    <row r="120" spans="1:8" ht="12.75" thickBot="1" x14ac:dyDescent="0.25">
      <c r="A120" s="285" t="s">
        <v>291</v>
      </c>
      <c r="B120" s="165" t="s">
        <v>149</v>
      </c>
      <c r="C120" s="249">
        <f>C121+C122+C123+C124+C125</f>
        <v>16585</v>
      </c>
      <c r="D120" s="249">
        <f>D121+D122+D123+D124+D125</f>
        <v>16585</v>
      </c>
      <c r="E120" s="422">
        <f t="shared" ref="E120:F120" si="33">E121+E122+E123+E124+E125</f>
        <v>14837.792020000001</v>
      </c>
      <c r="F120" s="249">
        <f t="shared" si="33"/>
        <v>11896.426920000002</v>
      </c>
      <c r="G120" s="151">
        <f t="shared" si="31"/>
        <v>89.465131263189633</v>
      </c>
      <c r="H120" s="97">
        <f t="shared" si="5"/>
        <v>-1747.2079799999992</v>
      </c>
    </row>
    <row r="121" spans="1:8" x14ac:dyDescent="0.2">
      <c r="A121" s="286" t="s">
        <v>148</v>
      </c>
      <c r="B121" s="155" t="s">
        <v>288</v>
      </c>
      <c r="C121" s="109">
        <v>909</v>
      </c>
      <c r="D121" s="109">
        <v>909</v>
      </c>
      <c r="E121" s="389">
        <v>722.38538000000005</v>
      </c>
      <c r="F121" s="166">
        <v>696.37482</v>
      </c>
      <c r="G121" s="41">
        <f t="shared" si="31"/>
        <v>79.470338833883389</v>
      </c>
      <c r="H121" s="22">
        <f t="shared" si="5"/>
        <v>-186.61461999999995</v>
      </c>
    </row>
    <row r="122" spans="1:8" ht="24" x14ac:dyDescent="0.2">
      <c r="A122" s="167" t="s">
        <v>148</v>
      </c>
      <c r="B122" s="164" t="s">
        <v>150</v>
      </c>
      <c r="C122" s="23">
        <v>1135.8</v>
      </c>
      <c r="D122" s="23">
        <v>1135.8</v>
      </c>
      <c r="E122" s="400">
        <v>828.76199999999994</v>
      </c>
      <c r="F122" s="166">
        <v>824.95799999999997</v>
      </c>
      <c r="G122" s="25">
        <f t="shared" si="31"/>
        <v>72.967247754886415</v>
      </c>
      <c r="H122" s="99">
        <f t="shared" si="5"/>
        <v>-307.03800000000001</v>
      </c>
    </row>
    <row r="123" spans="1:8" ht="36" x14ac:dyDescent="0.2">
      <c r="A123" s="167" t="s">
        <v>148</v>
      </c>
      <c r="B123" s="136" t="s">
        <v>289</v>
      </c>
      <c r="C123" s="30">
        <v>1986.2</v>
      </c>
      <c r="D123" s="30">
        <v>1986.2</v>
      </c>
      <c r="E123" s="373">
        <v>1879.2803200000001</v>
      </c>
      <c r="F123" s="24"/>
      <c r="G123" s="25">
        <f t="shared" si="31"/>
        <v>94.616872419695909</v>
      </c>
      <c r="H123" s="99">
        <f t="shared" si="5"/>
        <v>-106.91967999999997</v>
      </c>
    </row>
    <row r="124" spans="1:8" ht="24" x14ac:dyDescent="0.2">
      <c r="A124" s="208" t="s">
        <v>148</v>
      </c>
      <c r="B124" s="169" t="s">
        <v>152</v>
      </c>
      <c r="C124" s="23">
        <v>3163.3</v>
      </c>
      <c r="D124" s="23">
        <v>3163.3</v>
      </c>
      <c r="E124" s="372">
        <v>2678.5645199999999</v>
      </c>
      <c r="F124" s="24">
        <v>2789.51415</v>
      </c>
      <c r="G124" s="25">
        <f t="shared" si="31"/>
        <v>84.676272247336641</v>
      </c>
      <c r="H124" s="99">
        <f t="shared" si="5"/>
        <v>-484.73548000000028</v>
      </c>
    </row>
    <row r="125" spans="1:8" ht="12.75" thickBot="1" x14ac:dyDescent="0.25">
      <c r="A125" s="330" t="s">
        <v>151</v>
      </c>
      <c r="B125" s="332" t="s">
        <v>290</v>
      </c>
      <c r="C125" s="331">
        <v>9390.7000000000007</v>
      </c>
      <c r="D125" s="331">
        <v>9390.7000000000007</v>
      </c>
      <c r="E125" s="364">
        <v>8728.7998000000007</v>
      </c>
      <c r="F125" s="79">
        <v>7585.5799500000003</v>
      </c>
      <c r="G125" s="25">
        <f t="shared" si="31"/>
        <v>92.951535029337535</v>
      </c>
      <c r="H125" s="99">
        <f t="shared" si="5"/>
        <v>-661.90020000000004</v>
      </c>
    </row>
    <row r="126" spans="1:8" x14ac:dyDescent="0.2">
      <c r="A126" s="321" t="s">
        <v>153</v>
      </c>
      <c r="B126" s="253" t="s">
        <v>154</v>
      </c>
      <c r="C126" s="254">
        <f>C127+C139+C141+C143+C145+C146+C147+C142+C140+C144</f>
        <v>186182.19999999998</v>
      </c>
      <c r="D126" s="254">
        <f>D127+D139+D141+D143+D145+D146+D147+D142+D140+D144</f>
        <v>186174.4</v>
      </c>
      <c r="E126" s="420">
        <f>E127+E139+E141+E143+E145+E146+E147+E142+E140+E144</f>
        <v>154674.71764000002</v>
      </c>
      <c r="F126" s="251">
        <f>F127+F139+F141+F143+F145+F146+F147+F142+F140</f>
        <v>149833.92560999998</v>
      </c>
      <c r="G126" s="255">
        <f>E126/D126*100</f>
        <v>83.080551160632183</v>
      </c>
      <c r="H126" s="256">
        <f t="shared" si="5"/>
        <v>-31499.682359999977</v>
      </c>
    </row>
    <row r="127" spans="1:8" ht="12.75" thickBot="1" x14ac:dyDescent="0.25">
      <c r="A127" s="323" t="s">
        <v>156</v>
      </c>
      <c r="B127" s="152" t="s">
        <v>155</v>
      </c>
      <c r="C127" s="290">
        <f>C130+C133+C129+C128+C131+C137+C134+C135+C136+C138+C132</f>
        <v>137618.6</v>
      </c>
      <c r="D127" s="290">
        <f>D130+D133+D129+D128+D131+D137+D134+D135+D136+D138+D132</f>
        <v>137610.80000000002</v>
      </c>
      <c r="E127" s="363">
        <f>E130+E133+E129+E128+E131+E137+E134+E135+E136+E138+E132</f>
        <v>114440.47278000001</v>
      </c>
      <c r="F127" s="17">
        <f>F130+F133+F129+F128+F131+F137+F134+F135+F136+F138+F132</f>
        <v>110859.11879999997</v>
      </c>
      <c r="G127" s="151">
        <f>E127/D127*100</f>
        <v>83.162420958238741</v>
      </c>
      <c r="H127" s="97">
        <f t="shared" si="5"/>
        <v>-23170.327220000006</v>
      </c>
    </row>
    <row r="128" spans="1:8" ht="24" x14ac:dyDescent="0.2">
      <c r="A128" s="171" t="s">
        <v>156</v>
      </c>
      <c r="B128" s="55" t="s">
        <v>157</v>
      </c>
      <c r="C128" s="172">
        <v>1500.3</v>
      </c>
      <c r="D128" s="172">
        <v>1500.3</v>
      </c>
      <c r="E128" s="389">
        <v>1471.91194</v>
      </c>
      <c r="F128" s="173">
        <v>1379.87111</v>
      </c>
      <c r="G128" s="41">
        <f>E128/D128*100</f>
        <v>98.107841098446983</v>
      </c>
      <c r="H128" s="22">
        <f t="shared" si="5"/>
        <v>-28.388059999999996</v>
      </c>
    </row>
    <row r="129" spans="1:8" x14ac:dyDescent="0.2">
      <c r="A129" s="171" t="s">
        <v>156</v>
      </c>
      <c r="B129" s="136" t="s">
        <v>293</v>
      </c>
      <c r="C129" s="174">
        <v>9.8000000000000007</v>
      </c>
      <c r="D129" s="174">
        <v>9.8000000000000007</v>
      </c>
      <c r="E129" s="369">
        <v>0</v>
      </c>
      <c r="F129" s="161"/>
      <c r="G129" s="25">
        <f t="shared" ref="G129:G146" si="34">E129/D129*100</f>
        <v>0</v>
      </c>
      <c r="H129" s="99">
        <f t="shared" ref="H129:H146" si="35">E129-D129</f>
        <v>-9.8000000000000007</v>
      </c>
    </row>
    <row r="130" spans="1:8" x14ac:dyDescent="0.2">
      <c r="A130" s="171" t="s">
        <v>156</v>
      </c>
      <c r="B130" s="58" t="s">
        <v>158</v>
      </c>
      <c r="C130" s="23">
        <v>96978.5</v>
      </c>
      <c r="D130" s="23">
        <v>96978.5</v>
      </c>
      <c r="E130" s="372">
        <v>80808</v>
      </c>
      <c r="F130" s="175">
        <v>80500</v>
      </c>
      <c r="G130" s="25">
        <f t="shared" si="34"/>
        <v>83.325685590105024</v>
      </c>
      <c r="H130" s="99">
        <f t="shared" si="35"/>
        <v>-16170.5</v>
      </c>
    </row>
    <row r="131" spans="1:8" x14ac:dyDescent="0.2">
      <c r="A131" s="171" t="s">
        <v>156</v>
      </c>
      <c r="B131" s="58" t="s">
        <v>159</v>
      </c>
      <c r="C131" s="23">
        <v>17378.5</v>
      </c>
      <c r="D131" s="23">
        <v>17521.3</v>
      </c>
      <c r="E131" s="372">
        <v>14481</v>
      </c>
      <c r="F131" s="175">
        <v>13966</v>
      </c>
      <c r="G131" s="25">
        <f t="shared" si="34"/>
        <v>82.647977033667601</v>
      </c>
      <c r="H131" s="99">
        <f t="shared" si="35"/>
        <v>-3040.2999999999993</v>
      </c>
    </row>
    <row r="132" spans="1:8" x14ac:dyDescent="0.2">
      <c r="A132" s="171" t="s">
        <v>156</v>
      </c>
      <c r="B132" s="176" t="s">
        <v>163</v>
      </c>
      <c r="C132" s="23">
        <v>891.1</v>
      </c>
      <c r="D132" s="23">
        <v>891.1</v>
      </c>
      <c r="E132" s="372">
        <v>712.38800000000003</v>
      </c>
      <c r="F132" s="177">
        <v>668.43</v>
      </c>
      <c r="G132" s="25">
        <f t="shared" si="34"/>
        <v>79.944787341488052</v>
      </c>
      <c r="H132" s="99">
        <f t="shared" si="35"/>
        <v>-178.71199999999999</v>
      </c>
    </row>
    <row r="133" spans="1:8" x14ac:dyDescent="0.2">
      <c r="A133" s="171" t="s">
        <v>156</v>
      </c>
      <c r="B133" s="58" t="s">
        <v>162</v>
      </c>
      <c r="C133" s="23">
        <v>238.1</v>
      </c>
      <c r="D133" s="23">
        <v>238.1</v>
      </c>
      <c r="E133" s="369">
        <v>140</v>
      </c>
      <c r="F133" s="159">
        <v>97.412000000000006</v>
      </c>
      <c r="G133" s="46">
        <f>E133/D133*100</f>
        <v>58.798824023519536</v>
      </c>
      <c r="H133" s="99">
        <f>E133-D133</f>
        <v>-98.1</v>
      </c>
    </row>
    <row r="134" spans="1:8" x14ac:dyDescent="0.2">
      <c r="A134" s="171" t="s">
        <v>156</v>
      </c>
      <c r="B134" s="58" t="s">
        <v>160</v>
      </c>
      <c r="C134" s="23">
        <v>1293.2</v>
      </c>
      <c r="D134" s="23">
        <v>1293.2</v>
      </c>
      <c r="E134" s="369">
        <v>337.94173999999998</v>
      </c>
      <c r="F134" s="175">
        <v>299.19310999999999</v>
      </c>
      <c r="G134" s="46">
        <f t="shared" si="34"/>
        <v>26.132210021651716</v>
      </c>
      <c r="H134" s="99">
        <f t="shared" si="35"/>
        <v>-955.25826000000006</v>
      </c>
    </row>
    <row r="135" spans="1:8" ht="24" x14ac:dyDescent="0.2">
      <c r="A135" s="171" t="s">
        <v>156</v>
      </c>
      <c r="B135" s="57" t="s">
        <v>161</v>
      </c>
      <c r="C135" s="23">
        <v>425.4</v>
      </c>
      <c r="D135" s="23">
        <v>425.4</v>
      </c>
      <c r="E135" s="369">
        <v>296.03438</v>
      </c>
      <c r="F135" s="175">
        <v>357.35590000000002</v>
      </c>
      <c r="G135" s="25">
        <f t="shared" si="34"/>
        <v>69.589652092148569</v>
      </c>
      <c r="H135" s="99">
        <f t="shared" si="35"/>
        <v>-129.36561999999998</v>
      </c>
    </row>
    <row r="136" spans="1:8" x14ac:dyDescent="0.2">
      <c r="A136" s="171" t="s">
        <v>156</v>
      </c>
      <c r="B136" s="176" t="s">
        <v>165</v>
      </c>
      <c r="C136" s="23">
        <v>11196.8</v>
      </c>
      <c r="D136" s="23">
        <v>11196.8</v>
      </c>
      <c r="E136" s="372">
        <v>8636.9279999999999</v>
      </c>
      <c r="F136" s="166">
        <v>8647.9069999999992</v>
      </c>
      <c r="G136" s="25">
        <f>E136/D136*100</f>
        <v>77.137467847956572</v>
      </c>
      <c r="H136" s="99">
        <f>E136-D136</f>
        <v>-2559.8719999999994</v>
      </c>
    </row>
    <row r="137" spans="1:8" ht="36" x14ac:dyDescent="0.2">
      <c r="A137" s="171" t="s">
        <v>156</v>
      </c>
      <c r="B137" s="136" t="s">
        <v>164</v>
      </c>
      <c r="C137" s="23">
        <v>1400.6</v>
      </c>
      <c r="D137" s="23">
        <v>1400.6</v>
      </c>
      <c r="E137" s="369">
        <v>1400.6</v>
      </c>
      <c r="F137" s="175">
        <v>1008.49217</v>
      </c>
      <c r="G137" s="46">
        <f t="shared" si="34"/>
        <v>100</v>
      </c>
      <c r="H137" s="99">
        <f t="shared" si="35"/>
        <v>0</v>
      </c>
    </row>
    <row r="138" spans="1:8" ht="48.75" thickBot="1" x14ac:dyDescent="0.25">
      <c r="A138" s="178" t="s">
        <v>156</v>
      </c>
      <c r="B138" s="179" t="s">
        <v>166</v>
      </c>
      <c r="C138" s="89">
        <v>6306.3</v>
      </c>
      <c r="D138" s="89">
        <v>6155.7</v>
      </c>
      <c r="E138" s="385">
        <v>6155.6687199999997</v>
      </c>
      <c r="F138" s="89">
        <v>3934.4575100000002</v>
      </c>
      <c r="G138" s="32">
        <f t="shared" si="34"/>
        <v>99.999491853079263</v>
      </c>
      <c r="H138" s="96">
        <f t="shared" si="35"/>
        <v>-3.1280000000151631E-2</v>
      </c>
    </row>
    <row r="139" spans="1:8" x14ac:dyDescent="0.2">
      <c r="A139" s="171" t="s">
        <v>167</v>
      </c>
      <c r="B139" s="180" t="s">
        <v>168</v>
      </c>
      <c r="C139" s="39">
        <v>1765.9</v>
      </c>
      <c r="D139" s="39">
        <v>1765.9</v>
      </c>
      <c r="E139" s="401">
        <v>779.33399999999995</v>
      </c>
      <c r="F139" s="79">
        <v>834.59699999999998</v>
      </c>
      <c r="G139" s="46">
        <f t="shared" si="34"/>
        <v>44.132397077977231</v>
      </c>
      <c r="H139" s="99">
        <f t="shared" si="35"/>
        <v>-986.56600000000014</v>
      </c>
    </row>
    <row r="140" spans="1:8" ht="36" x14ac:dyDescent="0.2">
      <c r="A140" s="171" t="s">
        <v>169</v>
      </c>
      <c r="B140" s="182" t="s">
        <v>218</v>
      </c>
      <c r="C140" s="354">
        <v>1030.0999999999999</v>
      </c>
      <c r="D140" s="354">
        <v>1030.0999999999999</v>
      </c>
      <c r="E140" s="402">
        <v>1030.0999999999999</v>
      </c>
      <c r="F140" s="356">
        <v>1173.5</v>
      </c>
      <c r="G140" s="357">
        <f t="shared" si="34"/>
        <v>100</v>
      </c>
      <c r="H140" s="358">
        <f t="shared" si="35"/>
        <v>0</v>
      </c>
    </row>
    <row r="141" spans="1:8" x14ac:dyDescent="0.2">
      <c r="A141" s="184" t="s">
        <v>295</v>
      </c>
      <c r="B141" s="58" t="s">
        <v>294</v>
      </c>
      <c r="C141" s="183">
        <v>1780.8</v>
      </c>
      <c r="D141" s="183">
        <v>1780.8</v>
      </c>
      <c r="E141" s="403">
        <v>1432.3536099999999</v>
      </c>
      <c r="F141" s="79">
        <v>1733.3</v>
      </c>
      <c r="G141" s="25">
        <f t="shared" si="34"/>
        <v>80.433154200359382</v>
      </c>
      <c r="H141" s="99">
        <f t="shared" si="35"/>
        <v>-348.44639000000006</v>
      </c>
    </row>
    <row r="142" spans="1:8" ht="36" x14ac:dyDescent="0.2">
      <c r="A142" s="184" t="s">
        <v>170</v>
      </c>
      <c r="B142" s="164" t="s">
        <v>171</v>
      </c>
      <c r="C142" s="185">
        <v>72</v>
      </c>
      <c r="D142" s="185">
        <v>72</v>
      </c>
      <c r="E142" s="376">
        <v>72</v>
      </c>
      <c r="F142" s="59"/>
      <c r="G142" s="46">
        <f>E142/D142*100</f>
        <v>100</v>
      </c>
      <c r="H142" s="99">
        <f>E142-D142</f>
        <v>0</v>
      </c>
    </row>
    <row r="143" spans="1:8" ht="24" x14ac:dyDescent="0.2">
      <c r="A143" s="184" t="s">
        <v>172</v>
      </c>
      <c r="B143" s="98" t="s">
        <v>173</v>
      </c>
      <c r="C143" s="186"/>
      <c r="D143" s="186"/>
      <c r="E143" s="403"/>
      <c r="F143" s="24">
        <v>242.03455</v>
      </c>
      <c r="G143" s="46" t="e">
        <f t="shared" si="34"/>
        <v>#DIV/0!</v>
      </c>
      <c r="H143" s="99">
        <f t="shared" si="35"/>
        <v>0</v>
      </c>
    </row>
    <row r="144" spans="1:8" ht="24" x14ac:dyDescent="0.2">
      <c r="A144" s="135" t="s">
        <v>174</v>
      </c>
      <c r="B144" s="73" t="s">
        <v>175</v>
      </c>
      <c r="C144" s="186"/>
      <c r="D144" s="186"/>
      <c r="E144" s="403"/>
      <c r="F144" s="24"/>
      <c r="G144" s="46" t="e">
        <f t="shared" si="34"/>
        <v>#DIV/0!</v>
      </c>
      <c r="H144" s="99">
        <f t="shared" si="35"/>
        <v>0</v>
      </c>
    </row>
    <row r="145" spans="1:8" x14ac:dyDescent="0.2">
      <c r="A145" s="184" t="s">
        <v>176</v>
      </c>
      <c r="B145" s="57" t="s">
        <v>177</v>
      </c>
      <c r="C145" s="186">
        <v>699.3</v>
      </c>
      <c r="D145" s="186">
        <v>699.3</v>
      </c>
      <c r="E145" s="403">
        <v>571.99532999999997</v>
      </c>
      <c r="F145" s="24">
        <v>632.44961000000001</v>
      </c>
      <c r="G145" s="25">
        <f t="shared" si="34"/>
        <v>81.795413985413987</v>
      </c>
      <c r="H145" s="99">
        <f t="shared" si="35"/>
        <v>-127.30466999999999</v>
      </c>
    </row>
    <row r="146" spans="1:8" ht="12.75" thickBot="1" x14ac:dyDescent="0.25">
      <c r="A146" s="184" t="s">
        <v>178</v>
      </c>
      <c r="B146" s="58" t="s">
        <v>296</v>
      </c>
      <c r="C146" s="183">
        <v>1580.5</v>
      </c>
      <c r="D146" s="183">
        <v>1580.5</v>
      </c>
      <c r="E146" s="403">
        <v>1313.46192</v>
      </c>
      <c r="F146" s="24">
        <v>1332.9256499999999</v>
      </c>
      <c r="G146" s="25">
        <f t="shared" si="34"/>
        <v>83.104202467573558</v>
      </c>
      <c r="H146" s="99">
        <f t="shared" si="35"/>
        <v>-267.03808000000004</v>
      </c>
    </row>
    <row r="147" spans="1:8" ht="12.75" thickBot="1" x14ac:dyDescent="0.25">
      <c r="A147" s="285" t="s">
        <v>179</v>
      </c>
      <c r="B147" s="64" t="s">
        <v>180</v>
      </c>
      <c r="C147" s="261">
        <f>C148</f>
        <v>41635</v>
      </c>
      <c r="D147" s="261">
        <f>D148</f>
        <v>41635</v>
      </c>
      <c r="E147" s="368">
        <f>E148</f>
        <v>35035</v>
      </c>
      <c r="F147" s="101">
        <f>F148</f>
        <v>33026</v>
      </c>
      <c r="G147" s="71">
        <f>E147/D147*100</f>
        <v>84.147952443857335</v>
      </c>
      <c r="H147" s="13">
        <f>E147-D147</f>
        <v>-6600</v>
      </c>
    </row>
    <row r="148" spans="1:8" ht="12.75" thickBot="1" x14ac:dyDescent="0.25">
      <c r="A148" s="325" t="s">
        <v>181</v>
      </c>
      <c r="B148" s="187" t="s">
        <v>182</v>
      </c>
      <c r="C148" s="20">
        <v>41635</v>
      </c>
      <c r="D148" s="20">
        <v>41635</v>
      </c>
      <c r="E148" s="404">
        <v>35035</v>
      </c>
      <c r="F148" s="189">
        <v>33026</v>
      </c>
      <c r="G148" s="21">
        <f>E148/D148*100</f>
        <v>84.147952443857335</v>
      </c>
      <c r="H148" s="80">
        <f>E148-D148</f>
        <v>-6600</v>
      </c>
    </row>
    <row r="149" spans="1:8" ht="12.75" thickBot="1" x14ac:dyDescent="0.25">
      <c r="A149" s="190" t="s">
        <v>183</v>
      </c>
      <c r="B149" s="191" t="s">
        <v>184</v>
      </c>
      <c r="C149" s="265">
        <f>C150+C151+C152</f>
        <v>22307.8</v>
      </c>
      <c r="D149" s="265">
        <f>D150+D151+D152</f>
        <v>23607.8</v>
      </c>
      <c r="E149" s="423">
        <f>E150+E151+E152</f>
        <v>21716.978999999999</v>
      </c>
      <c r="F149" s="192">
        <f>F150+F151</f>
        <v>10436.249</v>
      </c>
      <c r="G149" s="71">
        <f>E149/D149*100</f>
        <v>91.990693753759359</v>
      </c>
      <c r="H149" s="13">
        <f>E149-D149</f>
        <v>-1890.8209999999999</v>
      </c>
    </row>
    <row r="150" spans="1:8" ht="48" x14ac:dyDescent="0.2">
      <c r="A150" s="193" t="s">
        <v>185</v>
      </c>
      <c r="B150" s="194" t="s">
        <v>186</v>
      </c>
      <c r="C150" s="196">
        <v>12307.8</v>
      </c>
      <c r="D150" s="196">
        <v>12307.8</v>
      </c>
      <c r="E150" s="424">
        <v>10416.978999999999</v>
      </c>
      <c r="F150" s="197">
        <v>10436.249</v>
      </c>
      <c r="G150" s="41">
        <f>E150/D150*100</f>
        <v>84.637213799379253</v>
      </c>
      <c r="H150" s="22">
        <f>E150-D150</f>
        <v>-1890.8209999999999</v>
      </c>
    </row>
    <row r="151" spans="1:8" ht="24.75" thickBot="1" x14ac:dyDescent="0.25">
      <c r="A151" s="198" t="s">
        <v>187</v>
      </c>
      <c r="B151" s="199" t="s">
        <v>188</v>
      </c>
      <c r="C151" s="200">
        <v>10000</v>
      </c>
      <c r="D151" s="200">
        <v>10000</v>
      </c>
      <c r="E151" s="425">
        <v>10000</v>
      </c>
      <c r="F151" s="105"/>
      <c r="G151" s="29"/>
      <c r="H151" s="74">
        <f>E151-D151</f>
        <v>0</v>
      </c>
    </row>
    <row r="152" spans="1:8" ht="12.75" thickBot="1" x14ac:dyDescent="0.25">
      <c r="A152" s="311" t="s">
        <v>189</v>
      </c>
      <c r="B152" s="291" t="s">
        <v>190</v>
      </c>
      <c r="C152" s="261">
        <f t="shared" ref="C152:H152" si="36">C153</f>
        <v>0</v>
      </c>
      <c r="D152" s="261">
        <f t="shared" si="36"/>
        <v>1300</v>
      </c>
      <c r="E152" s="368">
        <f t="shared" si="36"/>
        <v>1300</v>
      </c>
      <c r="F152" s="36">
        <f t="shared" si="36"/>
        <v>1300</v>
      </c>
      <c r="G152" s="201">
        <f t="shared" si="36"/>
        <v>0</v>
      </c>
      <c r="H152" s="202">
        <f t="shared" si="36"/>
        <v>0</v>
      </c>
    </row>
    <row r="153" spans="1:8" ht="12.75" thickBot="1" x14ac:dyDescent="0.25">
      <c r="A153" s="326" t="s">
        <v>191</v>
      </c>
      <c r="B153" s="203" t="s">
        <v>192</v>
      </c>
      <c r="C153" s="205"/>
      <c r="D153" s="205">
        <v>1300</v>
      </c>
      <c r="E153" s="408">
        <v>1300</v>
      </c>
      <c r="F153" s="206">
        <v>1300</v>
      </c>
      <c r="G153" s="69"/>
      <c r="H153" s="33">
        <f>E153-D153</f>
        <v>0</v>
      </c>
    </row>
    <row r="154" spans="1:8" ht="12.75" thickBot="1" x14ac:dyDescent="0.25">
      <c r="A154" s="285" t="s">
        <v>193</v>
      </c>
      <c r="B154" s="64" t="s">
        <v>194</v>
      </c>
      <c r="C154" s="261">
        <f t="shared" ref="C154:H154" si="37">C155+C156</f>
        <v>0</v>
      </c>
      <c r="D154" s="261">
        <f t="shared" si="37"/>
        <v>170.52315999999999</v>
      </c>
      <c r="E154" s="368">
        <f t="shared" si="37"/>
        <v>188.52315999999999</v>
      </c>
      <c r="F154" s="36">
        <f t="shared" si="37"/>
        <v>246.006</v>
      </c>
      <c r="G154" s="201">
        <f t="shared" si="37"/>
        <v>0</v>
      </c>
      <c r="H154" s="207">
        <f t="shared" si="37"/>
        <v>188.52315999999999</v>
      </c>
    </row>
    <row r="155" spans="1:8" x14ac:dyDescent="0.2">
      <c r="A155" s="208" t="s">
        <v>195</v>
      </c>
      <c r="B155" s="209" t="s">
        <v>196</v>
      </c>
      <c r="C155" s="23"/>
      <c r="D155" s="23"/>
      <c r="E155" s="372"/>
      <c r="F155" s="24">
        <v>3</v>
      </c>
      <c r="G155" s="25"/>
      <c r="H155" s="26">
        <f>E155-D155</f>
        <v>0</v>
      </c>
    </row>
    <row r="156" spans="1:8" ht="12.75" thickBot="1" x14ac:dyDescent="0.25">
      <c r="A156" s="327" t="s">
        <v>197</v>
      </c>
      <c r="B156" s="210" t="s">
        <v>198</v>
      </c>
      <c r="C156" s="89"/>
      <c r="D156" s="89">
        <v>170.52315999999999</v>
      </c>
      <c r="E156" s="385">
        <v>188.52315999999999</v>
      </c>
      <c r="F156" s="105">
        <v>243.006</v>
      </c>
      <c r="G156" s="211">
        <v>0</v>
      </c>
      <c r="H156" s="96">
        <f>E156-C156</f>
        <v>188.52315999999999</v>
      </c>
    </row>
    <row r="157" spans="1:8" ht="12.75" thickBot="1" x14ac:dyDescent="0.25">
      <c r="A157" s="328" t="s">
        <v>199</v>
      </c>
      <c r="B157" s="221" t="s">
        <v>200</v>
      </c>
      <c r="C157" s="212"/>
      <c r="D157" s="212"/>
      <c r="E157" s="409">
        <f>E158+E159</f>
        <v>0</v>
      </c>
      <c r="F157" s="212">
        <f>F158</f>
        <v>68.267740000000003</v>
      </c>
      <c r="G157" s="151">
        <v>0</v>
      </c>
      <c r="H157" s="213">
        <f>E157-D157</f>
        <v>0</v>
      </c>
    </row>
    <row r="158" spans="1:8" ht="24" x14ac:dyDescent="0.2">
      <c r="A158" s="135" t="s">
        <v>201</v>
      </c>
      <c r="B158" s="107" t="s">
        <v>202</v>
      </c>
      <c r="C158" s="214"/>
      <c r="D158" s="214"/>
      <c r="E158" s="410"/>
      <c r="F158" s="215">
        <v>68.267740000000003</v>
      </c>
      <c r="G158" s="41">
        <v>0</v>
      </c>
      <c r="H158" s="216">
        <f>E158-D158</f>
        <v>0</v>
      </c>
    </row>
    <row r="159" spans="1:8" ht="24.75" thickBot="1" x14ac:dyDescent="0.25">
      <c r="A159" s="217" t="s">
        <v>203</v>
      </c>
      <c r="B159" s="104" t="s">
        <v>204</v>
      </c>
      <c r="C159" s="218"/>
      <c r="D159" s="218"/>
      <c r="E159" s="411"/>
      <c r="F159" s="219"/>
      <c r="G159" s="46">
        <v>0</v>
      </c>
      <c r="H159" s="220">
        <f>E159-D159</f>
        <v>0</v>
      </c>
    </row>
    <row r="160" spans="1:8" ht="12.75" thickBot="1" x14ac:dyDescent="0.25">
      <c r="A160" s="311" t="s">
        <v>205</v>
      </c>
      <c r="B160" s="221" t="s">
        <v>206</v>
      </c>
      <c r="C160" s="261">
        <f>C161</f>
        <v>0</v>
      </c>
      <c r="D160" s="261">
        <f>D161</f>
        <v>0</v>
      </c>
      <c r="E160" s="368">
        <f t="shared" ref="E160:F160" si="38">E161</f>
        <v>0</v>
      </c>
      <c r="F160" s="36">
        <f t="shared" si="38"/>
        <v>-39.613750000000003</v>
      </c>
      <c r="G160" s="71">
        <v>0</v>
      </c>
      <c r="H160" s="13">
        <f>E160-C160</f>
        <v>0</v>
      </c>
    </row>
    <row r="161" spans="1:8" ht="12.75" thickBot="1" x14ac:dyDescent="0.25">
      <c r="A161" s="329" t="s">
        <v>207</v>
      </c>
      <c r="B161" s="222" t="s">
        <v>208</v>
      </c>
      <c r="C161" s="263"/>
      <c r="D161" s="263"/>
      <c r="E161" s="404"/>
      <c r="F161" s="189">
        <v>-39.613750000000003</v>
      </c>
      <c r="G161" s="223"/>
      <c r="H161" s="224"/>
    </row>
    <row r="162" spans="1:8" ht="12.75" thickBot="1" x14ac:dyDescent="0.25">
      <c r="A162" s="49"/>
      <c r="B162" s="64" t="s">
        <v>209</v>
      </c>
      <c r="C162" s="261">
        <f>C8+C107</f>
        <v>545943.84121999994</v>
      </c>
      <c r="D162" s="261">
        <f>D8+D107</f>
        <v>582615.23196999996</v>
      </c>
      <c r="E162" s="368">
        <f>E8+E107</f>
        <v>480601.28439000004</v>
      </c>
      <c r="F162" s="36">
        <f>F8+F107</f>
        <v>449431.26090999995</v>
      </c>
      <c r="G162" s="12">
        <f>E162/D162*100</f>
        <v>82.490339767626807</v>
      </c>
      <c r="H162" s="13">
        <f>E162-D162</f>
        <v>-102013.94757999992</v>
      </c>
    </row>
    <row r="163" spans="1:8" x14ac:dyDescent="0.2">
      <c r="A163" s="1"/>
      <c r="B163" s="225"/>
      <c r="C163" s="226"/>
      <c r="D163" s="226"/>
      <c r="E163" s="412"/>
      <c r="F163" s="228"/>
      <c r="G163" s="228"/>
      <c r="H163" s="229"/>
    </row>
    <row r="164" spans="1:8" x14ac:dyDescent="0.2">
      <c r="A164" s="14" t="s">
        <v>210</v>
      </c>
      <c r="B164" s="14"/>
      <c r="C164" s="230"/>
      <c r="D164" s="230"/>
      <c r="E164" s="413"/>
      <c r="F164" s="232"/>
      <c r="G164" s="233"/>
      <c r="H164" s="14"/>
    </row>
    <row r="165" spans="1:8" x14ac:dyDescent="0.2">
      <c r="A165" s="14" t="s">
        <v>211</v>
      </c>
      <c r="B165" s="234"/>
      <c r="C165" s="235"/>
      <c r="D165" s="235"/>
      <c r="E165" s="413" t="s">
        <v>212</v>
      </c>
      <c r="F165" s="236"/>
      <c r="G165" s="236"/>
      <c r="H165" s="14"/>
    </row>
    <row r="166" spans="1:8" x14ac:dyDescent="0.2">
      <c r="A166" s="14"/>
      <c r="B166" s="234"/>
      <c r="C166" s="235"/>
      <c r="D166" s="235"/>
      <c r="E166" s="413"/>
      <c r="F166" s="236"/>
      <c r="G166" s="236"/>
      <c r="H166" s="14"/>
    </row>
    <row r="167" spans="1:8" x14ac:dyDescent="0.2">
      <c r="A167" s="237" t="s">
        <v>213</v>
      </c>
      <c r="B167" s="14"/>
      <c r="C167" s="238"/>
      <c r="D167" s="238"/>
      <c r="E167" s="414"/>
      <c r="F167" s="240"/>
      <c r="G167" s="241"/>
      <c r="H167" s="1"/>
    </row>
    <row r="168" spans="1:8" x14ac:dyDescent="0.2">
      <c r="A168" s="237" t="s">
        <v>214</v>
      </c>
      <c r="C168" s="238"/>
      <c r="D168" s="238"/>
      <c r="E168" s="414"/>
      <c r="F168" s="240"/>
      <c r="G168" s="240"/>
      <c r="H168" s="1"/>
    </row>
    <row r="169" spans="1:8" x14ac:dyDescent="0.2">
      <c r="A169" s="1"/>
      <c r="E169" s="412"/>
      <c r="F169" s="243"/>
      <c r="G169" s="244"/>
      <c r="H169" s="1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  <row r="1858" spans="3:6" customFormat="1" ht="15" x14ac:dyDescent="0.25">
      <c r="C1858" s="245"/>
      <c r="D1858" s="245"/>
      <c r="E1858" s="245"/>
      <c r="F1858" s="247"/>
    </row>
    <row r="1859" spans="3:6" customFormat="1" ht="15" x14ac:dyDescent="0.25">
      <c r="C1859" s="245"/>
      <c r="D1859" s="245"/>
      <c r="E1859" s="245"/>
      <c r="F1859" s="247"/>
    </row>
    <row r="1860" spans="3:6" customFormat="1" ht="15" x14ac:dyDescent="0.25">
      <c r="C1860" s="245"/>
      <c r="D1860" s="245"/>
      <c r="E1860" s="245"/>
      <c r="F1860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opLeftCell="A10" workbookViewId="0">
      <selection activeCell="A10"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1" t="s">
        <v>304</v>
      </c>
      <c r="F5" s="454" t="s">
        <v>305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2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3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14877.764659999999</v>
      </c>
      <c r="F8" s="251">
        <f>F9+F20+F32+F50+F64+F97+F37+F29+F14+F59+F55</f>
        <v>14478.063369999998</v>
      </c>
      <c r="G8" s="275">
        <f t="shared" ref="G8:G40" si="0">E8/D8*100</f>
        <v>10.447007060335414</v>
      </c>
      <c r="H8" s="256">
        <f t="shared" ref="H8:H40" si="1">E8-D8</f>
        <v>-127533.97656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10224.770699999999</v>
      </c>
      <c r="F9" s="18">
        <f>F10</f>
        <v>10219.491599999999</v>
      </c>
      <c r="G9" s="38">
        <f t="shared" si="0"/>
        <v>14.892482170247318</v>
      </c>
      <c r="H9" s="97">
        <f t="shared" si="1"/>
        <v>-58432.492630000001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10224.770699999999</v>
      </c>
      <c r="F10" s="20">
        <f>F11+F12+F13</f>
        <v>10219.491599999999</v>
      </c>
      <c r="G10" s="21">
        <f t="shared" si="0"/>
        <v>14.892482170247318</v>
      </c>
      <c r="H10" s="22">
        <f t="shared" si="1"/>
        <v>-58432.492630000001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10130.230460000001</v>
      </c>
      <c r="F11" s="43">
        <v>10128.416219999999</v>
      </c>
      <c r="G11" s="62">
        <f t="shared" si="0"/>
        <v>14.935931707678568</v>
      </c>
      <c r="H11" s="44">
        <f t="shared" si="1"/>
        <v>-57694.332870000006</v>
      </c>
    </row>
    <row r="12" spans="1:8" ht="51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56.130569999999999</v>
      </c>
      <c r="F12" s="267">
        <v>88.572149999999993</v>
      </c>
      <c r="G12" s="268">
        <f t="shared" si="0"/>
        <v>19.834123674911659</v>
      </c>
      <c r="H12" s="44">
        <f t="shared" si="1"/>
        <v>-226.86942999999999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38.409669999999998</v>
      </c>
      <c r="F13" s="270">
        <v>2.5032299999999998</v>
      </c>
      <c r="G13" s="271">
        <f t="shared" si="0"/>
        <v>6.987387665999635</v>
      </c>
      <c r="H13" s="272">
        <f t="shared" si="1"/>
        <v>-511.29033000000004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991.33845000000008</v>
      </c>
      <c r="F14" s="37">
        <f>F15</f>
        <v>783.79192000000012</v>
      </c>
      <c r="G14" s="38">
        <f t="shared" si="0"/>
        <v>9.4182877274754517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991.33845000000008</v>
      </c>
      <c r="F15" s="40">
        <f>F16+F17+F18+F19</f>
        <v>783.79192000000012</v>
      </c>
      <c r="G15" s="41">
        <f t="shared" si="0"/>
        <v>9.4182877274754517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463.88328000000001</v>
      </c>
      <c r="F16" s="43">
        <v>368.06432000000001</v>
      </c>
      <c r="G16" s="25">
        <f t="shared" si="0"/>
        <v>9.7475302657697611</v>
      </c>
      <c r="H16" s="44">
        <f t="shared" si="1"/>
        <v>-4295.0994300000002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3.1800600000000001</v>
      </c>
      <c r="F17" s="43">
        <v>2.3619599999999998</v>
      </c>
      <c r="G17" s="25">
        <f t="shared" si="0"/>
        <v>12.070192538712135</v>
      </c>
      <c r="H17" s="44">
        <f t="shared" si="1"/>
        <v>-23.166329999999999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571.95743000000004</v>
      </c>
      <c r="F18" s="43">
        <v>488.0147</v>
      </c>
      <c r="G18" s="46">
        <f t="shared" si="0"/>
        <v>9.0255458907312534</v>
      </c>
      <c r="H18" s="44">
        <f t="shared" si="1"/>
        <v>-5765.13771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-47.682319999999997</v>
      </c>
      <c r="F19" s="48">
        <v>-74.649060000000006</v>
      </c>
      <c r="G19" s="29">
        <f t="shared" si="0"/>
        <v>7.9903577429845827</v>
      </c>
      <c r="H19" s="44">
        <f t="shared" si="1"/>
        <v>549.06592999999998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1486.18616</v>
      </c>
      <c r="F20" s="51">
        <f>F21+F25+F27+F28+F26</f>
        <v>1694.9894100000001</v>
      </c>
      <c r="G20" s="12">
        <f t="shared" si="0"/>
        <v>5.6847427000752004</v>
      </c>
      <c r="H20" s="52">
        <f t="shared" si="1"/>
        <v>-24657.233839999997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1171.3047300000001</v>
      </c>
      <c r="F21" s="39">
        <f>F22+F23+F24</f>
        <v>431.63086000000004</v>
      </c>
      <c r="G21" s="46">
        <f t="shared" si="0"/>
        <v>5.7913707292954264</v>
      </c>
      <c r="H21" s="22">
        <f t="shared" si="1"/>
        <v>-19053.69527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938.91728999999998</v>
      </c>
      <c r="F22" s="43">
        <v>221.22763</v>
      </c>
      <c r="G22" s="62">
        <f t="shared" si="0"/>
        <v>7.3646347948858732</v>
      </c>
      <c r="H22" s="44">
        <f t="shared" si="1"/>
        <v>-11810.082710000001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232.38744</v>
      </c>
      <c r="F23" s="43">
        <v>210.40253000000001</v>
      </c>
      <c r="G23" s="62">
        <f t="shared" si="0"/>
        <v>3.1084462279293743</v>
      </c>
      <c r="H23" s="44">
        <f t="shared" si="1"/>
        <v>-7243.6125599999996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-3.5059300000000002</v>
      </c>
      <c r="F25" s="59">
        <v>111.92425</v>
      </c>
      <c r="G25" s="25" t="e">
        <f t="shared" si="0"/>
        <v>#DIV/0!</v>
      </c>
      <c r="H25" s="26">
        <f t="shared" si="1"/>
        <v>-3.5059300000000002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263.73451999999997</v>
      </c>
      <c r="F27" s="61">
        <v>1012.40926</v>
      </c>
      <c r="G27" s="25">
        <f t="shared" si="0"/>
        <v>4.9375357114774721</v>
      </c>
      <c r="H27" s="26">
        <f t="shared" si="1"/>
        <v>-5077.6854800000001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54.652839999999998</v>
      </c>
      <c r="F28" s="31">
        <v>139.02503999999999</v>
      </c>
      <c r="G28" s="63">
        <f t="shared" si="0"/>
        <v>9.4718960138648178</v>
      </c>
      <c r="H28" s="26">
        <f t="shared" si="1"/>
        <v>-522.34716000000003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571.66506000000004</v>
      </c>
      <c r="F29" s="11">
        <f>F30+F31</f>
        <v>457.44797</v>
      </c>
      <c r="G29" s="12">
        <f t="shared" si="0"/>
        <v>5.5860614212885258</v>
      </c>
      <c r="H29" s="52">
        <f t="shared" si="1"/>
        <v>-9662.1117800000011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169.88182</v>
      </c>
      <c r="F30" s="66">
        <v>50.08907</v>
      </c>
      <c r="G30" s="41">
        <f t="shared" si="0"/>
        <v>15.802959999999999</v>
      </c>
      <c r="H30" s="22">
        <f t="shared" si="1"/>
        <v>-905.11817999999994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401.78323999999998</v>
      </c>
      <c r="F31" s="59">
        <v>407.35890000000001</v>
      </c>
      <c r="G31" s="69">
        <f t="shared" si="0"/>
        <v>4.3868657029097342</v>
      </c>
      <c r="H31" s="33">
        <f t="shared" si="1"/>
        <v>-8756.9935999999998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249.66702000000001</v>
      </c>
      <c r="F32" s="11">
        <f t="shared" si="2"/>
        <v>160.14004</v>
      </c>
      <c r="G32" s="71">
        <f t="shared" si="0"/>
        <v>14.451469289222219</v>
      </c>
      <c r="H32" s="52">
        <f t="shared" si="1"/>
        <v>-1477.9567599999998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244.83702</v>
      </c>
      <c r="F33" s="28">
        <f>F34</f>
        <v>157.20004</v>
      </c>
      <c r="G33" s="46">
        <f t="shared" si="0"/>
        <v>14.93819524100061</v>
      </c>
      <c r="H33" s="22">
        <f t="shared" si="1"/>
        <v>-1394.1629800000001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244.83702</v>
      </c>
      <c r="F34" s="48">
        <v>157.20004</v>
      </c>
      <c r="G34" s="288">
        <f t="shared" si="0"/>
        <v>14.93819524100061</v>
      </c>
      <c r="H34" s="44">
        <f t="shared" si="1"/>
        <v>-1394.1629800000001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4.83</v>
      </c>
      <c r="F35" s="61">
        <v>2.94</v>
      </c>
      <c r="G35" s="46">
        <f t="shared" si="0"/>
        <v>5.8457746668089987</v>
      </c>
      <c r="H35" s="26">
        <f t="shared" si="1"/>
        <v>-77.793779999999998</v>
      </c>
    </row>
    <row r="36" spans="1:9" ht="15.75" customHeight="1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24107.510280000002</v>
      </c>
      <c r="E37" s="77">
        <f>E38+E46+E47</f>
        <v>1098.25227</v>
      </c>
      <c r="F37" s="76">
        <f>F38+F46+F47+F45</f>
        <v>945.60558000000003</v>
      </c>
      <c r="G37" s="12">
        <f t="shared" si="0"/>
        <v>4.5556436863209742</v>
      </c>
      <c r="H37" s="13">
        <f t="shared" si="1"/>
        <v>-23009.258010000001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22960.576280000001</v>
      </c>
      <c r="E38" s="79">
        <f>E39+E41+E43+E45</f>
        <v>858.63773999999989</v>
      </c>
      <c r="F38" s="39">
        <f>F39+F41+F43</f>
        <v>787.75238000000002</v>
      </c>
      <c r="G38" s="21">
        <f t="shared" si="0"/>
        <v>3.7396175493553416</v>
      </c>
      <c r="H38" s="80">
        <f t="shared" si="1"/>
        <v>-22101.938540000003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10328.700000000001</v>
      </c>
      <c r="E39" s="23">
        <f>E40</f>
        <v>457.32139000000001</v>
      </c>
      <c r="F39" s="23">
        <f>F40</f>
        <v>369.69668999999999</v>
      </c>
      <c r="G39" s="25">
        <f t="shared" si="0"/>
        <v>4.4276761838372689</v>
      </c>
      <c r="H39" s="26">
        <f t="shared" si="1"/>
        <v>-9871.3786100000016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10328.700000000001</v>
      </c>
      <c r="E40" s="47">
        <v>457.32139000000001</v>
      </c>
      <c r="F40" s="47">
        <v>369.69668999999999</v>
      </c>
      <c r="G40" s="303">
        <f t="shared" si="0"/>
        <v>4.4276761838372689</v>
      </c>
      <c r="H40" s="304">
        <f t="shared" si="1"/>
        <v>-9871.3786100000016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361.95762999999999</v>
      </c>
      <c r="F41" s="68">
        <f>F42</f>
        <v>361.63346999999999</v>
      </c>
      <c r="G41" s="85">
        <f>G42</f>
        <v>2.9563822265841386</v>
      </c>
      <c r="H41" s="23">
        <f>E41-D41</f>
        <v>-11881.30465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361.95762999999999</v>
      </c>
      <c r="F42" s="42">
        <v>361.63346999999999</v>
      </c>
      <c r="G42" s="305">
        <f>E42/D42*100</f>
        <v>2.9563822265841386</v>
      </c>
      <c r="H42" s="42">
        <f>E42-D42</f>
        <v>-11881.30465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28.405719999999999</v>
      </c>
      <c r="F43" s="23">
        <f>F44</f>
        <v>56.422220000000003</v>
      </c>
      <c r="G43" s="85">
        <f>G44</f>
        <v>7.3094947685878529</v>
      </c>
      <c r="H43" s="68">
        <f>E43-D43</f>
        <v>-360.20828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28.405719999999999</v>
      </c>
      <c r="F44" s="47">
        <v>56.422220000000003</v>
      </c>
      <c r="G44" s="305">
        <f>E44/D44*100</f>
        <v>7.3094947685878529</v>
      </c>
      <c r="H44" s="42">
        <f>H43</f>
        <v>-360.20828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10.952999999999999</v>
      </c>
      <c r="F45" s="68"/>
      <c r="G45" s="63">
        <f t="shared" ref="G45:G64" si="3">E45/D45*100</f>
        <v>5.9874052937124862</v>
      </c>
      <c r="H45" s="88">
        <f t="shared" ref="H45:H125" si="4">E45-D45</f>
        <v>-171.98099999999999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151.27482000000001</v>
      </c>
      <c r="F46" s="89">
        <v>89.197929999999999</v>
      </c>
      <c r="G46" s="63">
        <f t="shared" si="3"/>
        <v>25.736639559018681</v>
      </c>
      <c r="H46" s="88">
        <f t="shared" si="4"/>
        <v>-436.50518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88.339709999999997</v>
      </c>
      <c r="F47" s="11">
        <f t="shared" si="5"/>
        <v>68.655270000000002</v>
      </c>
      <c r="G47" s="12">
        <f t="shared" si="3"/>
        <v>23.480864919462014</v>
      </c>
      <c r="H47" s="13">
        <f t="shared" si="4"/>
        <v>-287.88029000000006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88.339709999999997</v>
      </c>
      <c r="F48" s="93">
        <v>68.655270000000002</v>
      </c>
      <c r="G48" s="29">
        <f t="shared" si="3"/>
        <v>24.188081156563165</v>
      </c>
      <c r="H48" s="74">
        <f t="shared" si="4"/>
        <v>-276.88029000000006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13.20173</v>
      </c>
      <c r="F50" s="76">
        <f>+F51</f>
        <v>4.5100000000000001E-2</v>
      </c>
      <c r="G50" s="38">
        <f t="shared" si="3"/>
        <v>17.189752604166667</v>
      </c>
      <c r="H50" s="97">
        <f t="shared" si="4"/>
        <v>-63.598269999999999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13.20173</v>
      </c>
      <c r="F51" s="27">
        <f t="shared" si="6"/>
        <v>4.5100000000000001E-2</v>
      </c>
      <c r="G51" s="41">
        <f t="shared" si="3"/>
        <v>17.189752604166667</v>
      </c>
      <c r="H51" s="22">
        <f t="shared" si="4"/>
        <v>-63.598269999999999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11.68723</v>
      </c>
      <c r="F52" s="43">
        <v>4.1059999999999999E-2</v>
      </c>
      <c r="G52" s="62">
        <f t="shared" si="3"/>
        <v>15.459298941798943</v>
      </c>
      <c r="H52" s="344">
        <f t="shared" si="4"/>
        <v>-63.912769999999995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1.28217</v>
      </c>
      <c r="F53" s="43">
        <v>4.0400000000000002E-3</v>
      </c>
      <c r="G53" s="62">
        <f t="shared" si="3"/>
        <v>106.84750000000001</v>
      </c>
      <c r="H53" s="44">
        <f t="shared" si="4"/>
        <v>8.2170000000000076E-2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4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3"/>
        <v>#DIV/0!</v>
      </c>
      <c r="H57" s="26">
        <f t="shared" si="4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125</v>
      </c>
      <c r="E59" s="35">
        <f t="shared" ref="E59:F59" si="7">E60+E61+E63</f>
        <v>141.37078</v>
      </c>
      <c r="F59" s="35">
        <f t="shared" si="7"/>
        <v>0</v>
      </c>
      <c r="G59" s="12">
        <f t="shared" si="3"/>
        <v>113.09662400000001</v>
      </c>
      <c r="H59" s="13">
        <f t="shared" si="4"/>
        <v>16.370779999999996</v>
      </c>
    </row>
    <row r="60" spans="1:9" s="45" customFormat="1" ht="48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125</v>
      </c>
      <c r="E61" s="61">
        <f t="shared" ref="E61:F61" si="8">E62</f>
        <v>141.37078</v>
      </c>
      <c r="F61" s="61">
        <f t="shared" si="8"/>
        <v>0</v>
      </c>
      <c r="G61" s="46">
        <f t="shared" si="3"/>
        <v>113.09662400000001</v>
      </c>
      <c r="H61" s="99">
        <f t="shared" si="4"/>
        <v>16.370779999999996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125</v>
      </c>
      <c r="E62" s="27">
        <v>141.37078</v>
      </c>
      <c r="F62" s="28"/>
      <c r="G62" s="46">
        <f t="shared" si="3"/>
        <v>113.09662400000001</v>
      </c>
      <c r="H62" s="99">
        <f t="shared" si="4"/>
        <v>16.370779999999996</v>
      </c>
    </row>
    <row r="63" spans="1:9" s="86" customFormat="1" ht="24.75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196</v>
      </c>
      <c r="E64" s="77">
        <f>E65+E67+E69+E71+E75+E77+E81+E83+E92+E73+E95+E85+E87+E89+E79</f>
        <v>76.762620000000013</v>
      </c>
      <c r="F64" s="77">
        <f t="shared" ref="F64" si="9">F65+F67+F69+F71+F75+F77+F81+F83+F92+F73+F95+F85+F87+F89</f>
        <v>159.79820999999998</v>
      </c>
      <c r="G64" s="114">
        <f t="shared" si="3"/>
        <v>39.164602040816334</v>
      </c>
      <c r="H64" s="115">
        <f>E64-D64</f>
        <v>-119.23737999999999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0.2</v>
      </c>
      <c r="F65" s="79">
        <f t="shared" si="10"/>
        <v>0.05</v>
      </c>
      <c r="G65" s="103">
        <f>E65/D65*100</f>
        <v>2.5</v>
      </c>
      <c r="H65" s="39">
        <f t="shared" si="4"/>
        <v>-7.8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0.2</v>
      </c>
      <c r="F66" s="316">
        <v>0.05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14.552659999999999</v>
      </c>
      <c r="F67" s="79">
        <f t="shared" si="11"/>
        <v>7.5</v>
      </c>
      <c r="G67" s="103">
        <f t="shared" ref="G67:G71" si="12">E67/D67*100</f>
        <v>46.944064516129032</v>
      </c>
      <c r="H67" s="23">
        <f t="shared" si="4"/>
        <v>-16.447340000000001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14.552659999999999</v>
      </c>
      <c r="F68" s="43">
        <v>7.5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0.75482000000000005</v>
      </c>
      <c r="F69" s="79">
        <f>F70</f>
        <v>0</v>
      </c>
      <c r="G69" s="122">
        <f t="shared" si="12"/>
        <v>18.8705</v>
      </c>
      <c r="H69" s="123">
        <f t="shared" si="4"/>
        <v>-3.24518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0.75482000000000005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13.5</v>
      </c>
      <c r="F73" s="79">
        <f t="shared" si="13"/>
        <v>0</v>
      </c>
      <c r="G73" s="122">
        <f t="shared" ref="G73" si="14">E73/D73*100</f>
        <v>270</v>
      </c>
      <c r="H73" s="23">
        <f t="shared" ref="H73" si="15">E73-D73</f>
        <v>8.5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13.5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0.25004999999999999</v>
      </c>
      <c r="F75" s="79">
        <f>F76</f>
        <v>7.2495000000000003</v>
      </c>
      <c r="G75" s="122" t="e">
        <f>E75/D75*100</f>
        <v>#DIV/0!</v>
      </c>
      <c r="H75" s="23">
        <f>E75-D75</f>
        <v>0.25004999999999999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0.25004999999999999</v>
      </c>
      <c r="F76" s="43">
        <v>7.2495000000000003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0.3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0.25001000000000001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0.25001000000000001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0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18.191320000000001</v>
      </c>
      <c r="F83" s="79">
        <f t="shared" si="21"/>
        <v>19.34075</v>
      </c>
      <c r="G83" s="122">
        <f t="shared" si="16"/>
        <v>51.975200000000001</v>
      </c>
      <c r="H83" s="23">
        <f t="shared" si="17"/>
        <v>-16.808679999999999</v>
      </c>
    </row>
    <row r="84" spans="1:9" ht="46.5" customHeight="1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18.191320000000001</v>
      </c>
      <c r="F84" s="43">
        <v>19.34075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2.2781899999999999</v>
      </c>
      <c r="F87" s="39">
        <f>F88</f>
        <v>0</v>
      </c>
      <c r="G87" s="122" t="e">
        <f t="shared" si="16"/>
        <v>#DIV/0!</v>
      </c>
      <c r="H87" s="23">
        <f t="shared" ref="H87:H95" si="22">E87-D87</f>
        <v>2.2781899999999999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2.2781899999999999</v>
      </c>
      <c r="F88" s="43"/>
      <c r="G88" s="122"/>
      <c r="H88" s="42"/>
      <c r="I88" s="45"/>
    </row>
    <row r="89" spans="1:9" ht="24.75" customHeight="1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0</v>
      </c>
      <c r="E89" s="23">
        <f>E90+E91</f>
        <v>25.842040000000001</v>
      </c>
      <c r="F89" s="23">
        <f>F90+F91</f>
        <v>0</v>
      </c>
      <c r="G89" s="122" t="e">
        <f t="shared" si="16"/>
        <v>#DIV/0!</v>
      </c>
      <c r="H89" s="23">
        <f>E89-D89</f>
        <v>25.842040000000001</v>
      </c>
      <c r="I89" s="45"/>
    </row>
    <row r="90" spans="1:9" ht="36" x14ac:dyDescent="0.2">
      <c r="A90" s="132" t="s">
        <v>103</v>
      </c>
      <c r="B90" s="133" t="s">
        <v>104</v>
      </c>
      <c r="C90" s="124"/>
      <c r="D90" s="124"/>
      <c r="E90" s="124">
        <v>25.842040000000001</v>
      </c>
      <c r="F90" s="24"/>
      <c r="G90" s="126" t="e">
        <f t="shared" si="16"/>
        <v>#DIV/0!</v>
      </c>
      <c r="H90" s="42">
        <f>E90-D90</f>
        <v>25.842040000000001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5.3579600000000003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5.0670000000000002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0.29096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0</v>
      </c>
      <c r="F95" s="24">
        <f t="shared" si="24"/>
        <v>120</v>
      </c>
      <c r="G95" s="139" t="e">
        <f t="shared" si="16"/>
        <v>#DIV/0!</v>
      </c>
      <c r="H95" s="68">
        <f t="shared" si="22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0.155</v>
      </c>
      <c r="F97" s="144">
        <f t="shared" ref="F97" si="25">F98+F99+F100+F101</f>
        <v>56.753540000000001</v>
      </c>
      <c r="G97" s="145">
        <f>E97/D97*100</f>
        <v>2.505370382642794E-2</v>
      </c>
      <c r="H97" s="146">
        <f t="shared" si="4"/>
        <v>-618.51600000000008</v>
      </c>
    </row>
    <row r="98" spans="1:8" x14ac:dyDescent="0.2">
      <c r="A98" s="286" t="s">
        <v>119</v>
      </c>
      <c r="B98" s="19" t="s">
        <v>120</v>
      </c>
      <c r="C98" s="27"/>
      <c r="D98" s="27"/>
      <c r="E98" s="148">
        <v>0.155</v>
      </c>
      <c r="F98" s="40"/>
      <c r="G98" s="25"/>
      <c r="H98" s="22">
        <f t="shared" si="4"/>
        <v>0.155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6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7">F103</f>
        <v>0</v>
      </c>
      <c r="G102" s="63">
        <f t="shared" si="26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/>
      <c r="G103" s="32">
        <f t="shared" si="26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60400.863940000003</v>
      </c>
      <c r="F104" s="251">
        <f>F105+F149+F151+F154+F157</f>
        <v>54728.271980000005</v>
      </c>
      <c r="G104" s="255">
        <f t="shared" si="26"/>
        <v>14.397197244263312</v>
      </c>
      <c r="H104" s="256">
        <f t="shared" si="4"/>
        <v>-359131.23605999997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60400.863940000003</v>
      </c>
      <c r="F105" s="252">
        <f>F106+F109+F123+F146</f>
        <v>54730.890840000007</v>
      </c>
      <c r="G105" s="259">
        <f t="shared" si="26"/>
        <v>14.397197244263312</v>
      </c>
      <c r="H105" s="260">
        <f t="shared" si="4"/>
        <v>-359131.23605999997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8">E107+E108</f>
        <v>23346</v>
      </c>
      <c r="F106" s="153">
        <f t="shared" si="28"/>
        <v>22686</v>
      </c>
      <c r="G106" s="151">
        <f t="shared" si="26"/>
        <v>12.949281150159745</v>
      </c>
      <c r="H106" s="97">
        <f t="shared" si="4"/>
        <v>-156942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23346</v>
      </c>
      <c r="F107" s="108">
        <v>22686</v>
      </c>
      <c r="G107" s="41">
        <f t="shared" si="26"/>
        <v>14.201766552303088</v>
      </c>
      <c r="H107" s="22">
        <f t="shared" si="4"/>
        <v>-141042</v>
      </c>
    </row>
    <row r="108" spans="1:8" ht="25.5" customHeight="1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6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:F109" si="29">E110+E117+E114+E111+E113+E112+E116+E115</f>
        <v>6302.2466599999998</v>
      </c>
      <c r="F109" s="249">
        <f t="shared" si="29"/>
        <v>1816.3773200000001</v>
      </c>
      <c r="G109" s="71">
        <f t="shared" si="26"/>
        <v>20.492378772261262</v>
      </c>
      <c r="H109" s="13">
        <f t="shared" si="4"/>
        <v>-24451.853339999994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/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1108.116</v>
      </c>
      <c r="F113" s="159">
        <v>1172.0070000000001</v>
      </c>
      <c r="G113" s="25">
        <f>E113/D113*100</f>
        <v>20.00606618642691</v>
      </c>
      <c r="H113" s="99">
        <f t="shared" si="4"/>
        <v>-4430.7839999999997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/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30">E115/D115*100</f>
        <v>0</v>
      </c>
      <c r="H115" s="99">
        <f t="shared" ref="H115:H116" si="31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30"/>
        <v>#DIV/0!</v>
      </c>
      <c r="H116" s="99">
        <f t="shared" si="31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2">E118+E119+E120+E121+E122</f>
        <v>958.83065999999997</v>
      </c>
      <c r="F117" s="249">
        <f t="shared" si="32"/>
        <v>644.37031999999999</v>
      </c>
      <c r="G117" s="151">
        <f t="shared" si="30"/>
        <v>5.7813123907145005</v>
      </c>
      <c r="H117" s="97">
        <f t="shared" si="4"/>
        <v>-15626.16934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/>
      <c r="G118" s="41">
        <f t="shared" si="30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23">
        <v>241.92</v>
      </c>
      <c r="F119" s="166">
        <v>230.928</v>
      </c>
      <c r="G119" s="25">
        <f t="shared" si="30"/>
        <v>21.299524564183837</v>
      </c>
      <c r="H119" s="99">
        <f t="shared" si="4"/>
        <v>-893.88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30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716.91066000000001</v>
      </c>
      <c r="F121" s="24">
        <v>413.44232</v>
      </c>
      <c r="G121" s="25">
        <f t="shared" si="30"/>
        <v>22.663378750039513</v>
      </c>
      <c r="H121" s="99">
        <f t="shared" si="4"/>
        <v>-2446.3893400000002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30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28691.097280000002</v>
      </c>
      <c r="F123" s="251">
        <f>F124+F136+F138+F140+F142+F143+F144+F139+F137</f>
        <v>28083.353520000001</v>
      </c>
      <c r="G123" s="255">
        <f>E123/D123*100</f>
        <v>15.410225725123027</v>
      </c>
      <c r="H123" s="256">
        <f t="shared" si="4"/>
        <v>-157491.10271999997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21054.158000000003</v>
      </c>
      <c r="F124" s="17">
        <f>F127+F130+F126+F125+F128+F134+F131+F132+F133+F135+F129</f>
        <v>20552.560000000001</v>
      </c>
      <c r="G124" s="151">
        <f>E124/D124*100</f>
        <v>15.298918896137586</v>
      </c>
      <c r="H124" s="97">
        <f t="shared" si="4"/>
        <v>-116564.44200000001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3">E126/D126*100</f>
        <v>0</v>
      </c>
      <c r="H126" s="99">
        <f t="shared" ref="H126:H143" si="34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9">
        <v>16148</v>
      </c>
      <c r="F127" s="175">
        <v>16086</v>
      </c>
      <c r="G127" s="25">
        <f t="shared" si="33"/>
        <v>16.651113391112464</v>
      </c>
      <c r="H127" s="99">
        <f t="shared" si="34"/>
        <v>-80830.5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9">
        <v>2894</v>
      </c>
      <c r="F128" s="175">
        <v>2518</v>
      </c>
      <c r="G128" s="25">
        <f t="shared" si="33"/>
        <v>16.652760594988059</v>
      </c>
      <c r="H128" s="99">
        <f t="shared" si="34"/>
        <v>-14484.5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9">
        <v>177.99</v>
      </c>
      <c r="F129" s="177">
        <v>187.845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3"/>
        <v>0</v>
      </c>
      <c r="H131" s="99">
        <f t="shared" si="34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3"/>
        <v>0</v>
      </c>
      <c r="H132" s="99">
        <f t="shared" si="34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9">
        <v>1834.1679999999999</v>
      </c>
      <c r="F133" s="166">
        <v>1760.7149999999999</v>
      </c>
      <c r="G133" s="25">
        <f>E133/D133*100</f>
        <v>16.381180337239211</v>
      </c>
      <c r="H133" s="99">
        <f>E133-D133</f>
        <v>-9362.6319999999996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3"/>
        <v>0</v>
      </c>
      <c r="H134" s="99">
        <f t="shared" si="34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3"/>
        <v>0</v>
      </c>
      <c r="H135" s="96">
        <f t="shared" si="34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/>
      <c r="F136" s="79"/>
      <c r="G136" s="46">
        <f t="shared" si="33"/>
        <v>0</v>
      </c>
      <c r="H136" s="99">
        <f t="shared" si="34"/>
        <v>-1765.9</v>
      </c>
    </row>
    <row r="137" spans="1:8" ht="24" customHeight="1" x14ac:dyDescent="0.2">
      <c r="A137" s="171" t="s">
        <v>169</v>
      </c>
      <c r="B137" s="182" t="s">
        <v>218</v>
      </c>
      <c r="C137" s="23">
        <v>1030.0999999999999</v>
      </c>
      <c r="D137" s="23">
        <v>1030.0999999999999</v>
      </c>
      <c r="E137" s="166"/>
      <c r="F137" s="24"/>
      <c r="G137" s="25">
        <f t="shared" si="33"/>
        <v>0</v>
      </c>
      <c r="H137" s="99">
        <f t="shared" si="34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250.36661000000001</v>
      </c>
      <c r="F138" s="79">
        <v>433.32499999999999</v>
      </c>
      <c r="G138" s="25">
        <f t="shared" si="33"/>
        <v>14.059221136567835</v>
      </c>
      <c r="H138" s="99">
        <f t="shared" si="34"/>
        <v>-1530.4333899999999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4.2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3"/>
        <v>#DIV/0!</v>
      </c>
      <c r="H140" s="99">
        <f t="shared" si="34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3"/>
        <v>#DIV/0!</v>
      </c>
      <c r="H141" s="99">
        <f t="shared" si="34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83.685400000000001</v>
      </c>
      <c r="F142" s="24">
        <v>75.691209999999998</v>
      </c>
      <c r="G142" s="25">
        <f t="shared" si="33"/>
        <v>11.967024167024167</v>
      </c>
      <c r="H142" s="99">
        <f t="shared" si="34"/>
        <v>-615.6146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192.88727</v>
      </c>
      <c r="F143" s="24">
        <v>191.46203</v>
      </c>
      <c r="G143" s="25">
        <f t="shared" si="33"/>
        <v>12.204192976906041</v>
      </c>
      <c r="H143" s="99">
        <f t="shared" si="34"/>
        <v>-1387.6127300000001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7110</v>
      </c>
      <c r="F144" s="101">
        <f>F145</f>
        <v>6610</v>
      </c>
      <c r="G144" s="71">
        <f>E144/D144*100</f>
        <v>17.076978503662783</v>
      </c>
      <c r="H144" s="13">
        <f>E144-D144</f>
        <v>-34525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7110</v>
      </c>
      <c r="F145" s="189">
        <v>6610</v>
      </c>
      <c r="G145" s="21">
        <f>E145/D145*100</f>
        <v>17.076978503662783</v>
      </c>
      <c r="H145" s="80">
        <f>E145-D145</f>
        <v>-34525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2061.52</v>
      </c>
      <c r="F146" s="192">
        <f>F147+F148</f>
        <v>2145.16</v>
      </c>
      <c r="G146" s="71">
        <f>E146/D146*100</f>
        <v>9.2412519387837442</v>
      </c>
      <c r="H146" s="13">
        <f>E146-D146</f>
        <v>-20246.28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2061.52</v>
      </c>
      <c r="F147" s="197">
        <v>2145.16</v>
      </c>
      <c r="G147" s="41">
        <f>E147/D147*100</f>
        <v>16.749703440094901</v>
      </c>
      <c r="H147" s="22">
        <f>E147-D147</f>
        <v>-10246.279999999999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5">C150</f>
        <v>0</v>
      </c>
      <c r="D149" s="261">
        <f t="shared" si="35"/>
        <v>0</v>
      </c>
      <c r="E149" s="36">
        <f t="shared" si="35"/>
        <v>0</v>
      </c>
      <c r="F149" s="36">
        <f t="shared" si="35"/>
        <v>0</v>
      </c>
      <c r="G149" s="201">
        <f t="shared" si="35"/>
        <v>0</v>
      </c>
      <c r="H149" s="202">
        <f t="shared" si="35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" si="36">C152+C153</f>
        <v>0</v>
      </c>
      <c r="D151" s="261">
        <f t="shared" ref="D151:H151" si="37">D152+D153</f>
        <v>0</v>
      </c>
      <c r="E151" s="36">
        <f t="shared" si="37"/>
        <v>0</v>
      </c>
      <c r="F151" s="36">
        <f t="shared" si="37"/>
        <v>0</v>
      </c>
      <c r="G151" s="201">
        <f t="shared" si="37"/>
        <v>0</v>
      </c>
      <c r="H151" s="207">
        <f t="shared" si="37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/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8">E158</f>
        <v>0</v>
      </c>
      <c r="F157" s="36">
        <f t="shared" si="38"/>
        <v>-2.6188600000000002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-2.6188600000000002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75278.628599999996</v>
      </c>
      <c r="F159" s="36">
        <f>F8+F104</f>
        <v>69206.335350000008</v>
      </c>
      <c r="G159" s="12">
        <f>E159/D159*100</f>
        <v>13.3961124009416</v>
      </c>
      <c r="H159" s="13">
        <f>E159-D159</f>
        <v>-486665.21261999995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310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1" t="s">
        <v>311</v>
      </c>
      <c r="F5" s="454" t="s">
        <v>312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2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3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28913.856459999995</v>
      </c>
      <c r="F8" s="251">
        <f>F9+F20+F32+F50+F64+F97+F37+F29+F14+F59+F55</f>
        <v>29510.942529999997</v>
      </c>
      <c r="G8" s="275">
        <f t="shared" ref="G8:G40" si="0">E8/D8*100</f>
        <v>20.30300044947375</v>
      </c>
      <c r="H8" s="256">
        <f t="shared" ref="H8:H40" si="1">E8-D8</f>
        <v>-113497.88476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17381.479329999998</v>
      </c>
      <c r="F9" s="18">
        <f>F10</f>
        <v>16906.031209999997</v>
      </c>
      <c r="G9" s="38">
        <f t="shared" si="0"/>
        <v>25.316300835435584</v>
      </c>
      <c r="H9" s="97">
        <f t="shared" si="1"/>
        <v>-51275.784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17381.479329999998</v>
      </c>
      <c r="F10" s="20">
        <f>F11+F12+F13</f>
        <v>16906.031209999997</v>
      </c>
      <c r="G10" s="21">
        <f t="shared" si="0"/>
        <v>25.316300835435584</v>
      </c>
      <c r="H10" s="22">
        <f t="shared" si="1"/>
        <v>-51275.784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17209.367259999999</v>
      </c>
      <c r="F11" s="43">
        <v>16777.483349999999</v>
      </c>
      <c r="G11" s="62">
        <f t="shared" si="0"/>
        <v>25.373355042874259</v>
      </c>
      <c r="H11" s="44">
        <f t="shared" si="1"/>
        <v>-50615.196070000005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108.63753</v>
      </c>
      <c r="F12" s="267">
        <v>88.79813</v>
      </c>
      <c r="G12" s="268">
        <f t="shared" si="0"/>
        <v>38.387819787985869</v>
      </c>
      <c r="H12" s="44">
        <f t="shared" si="1"/>
        <v>-174.36247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63.474539999999998</v>
      </c>
      <c r="F13" s="270">
        <v>39.74973</v>
      </c>
      <c r="G13" s="271">
        <f t="shared" si="0"/>
        <v>11.547123885755866</v>
      </c>
      <c r="H13" s="272">
        <f t="shared" si="1"/>
        <v>-486.22546000000006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2729.6253899999997</v>
      </c>
      <c r="F14" s="37">
        <f>F15</f>
        <v>2277.7866600000002</v>
      </c>
      <c r="G14" s="38">
        <f t="shared" si="0"/>
        <v>25.933017438436273</v>
      </c>
      <c r="H14" s="13">
        <f t="shared" si="1"/>
        <v>-7796.0506000000005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2729.6253899999997</v>
      </c>
      <c r="F15" s="40">
        <f>F16+F17+F18+F19</f>
        <v>2277.7866600000002</v>
      </c>
      <c r="G15" s="41">
        <f t="shared" si="0"/>
        <v>25.933017438436273</v>
      </c>
      <c r="H15" s="22">
        <f t="shared" si="1"/>
        <v>-7796.0506000000005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1310.91536</v>
      </c>
      <c r="F16" s="43">
        <v>1022.22991</v>
      </c>
      <c r="G16" s="25">
        <f t="shared" si="0"/>
        <v>27.546125713913337</v>
      </c>
      <c r="H16" s="44">
        <f t="shared" si="1"/>
        <v>-3448.0673500000003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8.40001</v>
      </c>
      <c r="F17" s="43">
        <v>7.1695500000000001</v>
      </c>
      <c r="G17" s="25">
        <f t="shared" si="0"/>
        <v>31.882963851973649</v>
      </c>
      <c r="H17" s="44">
        <f t="shared" si="1"/>
        <v>-17.946379999999998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1586.1858299999999</v>
      </c>
      <c r="F18" s="43">
        <v>1430.95029</v>
      </c>
      <c r="G18" s="46">
        <f t="shared" si="0"/>
        <v>25.030172262807465</v>
      </c>
      <c r="H18" s="44">
        <f t="shared" si="1"/>
        <v>-4750.9093100000009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-175.87581</v>
      </c>
      <c r="F19" s="48">
        <v>-182.56308999999999</v>
      </c>
      <c r="G19" s="29">
        <f t="shared" si="0"/>
        <v>29.472362926912648</v>
      </c>
      <c r="H19" s="44">
        <f t="shared" si="1"/>
        <v>420.87243999999998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5587.6267600000001</v>
      </c>
      <c r="F20" s="51">
        <f>F21+F25+F27+F28+F26</f>
        <v>7022.2249199999997</v>
      </c>
      <c r="G20" s="12">
        <f t="shared" si="0"/>
        <v>21.372975532657932</v>
      </c>
      <c r="H20" s="52">
        <f t="shared" si="1"/>
        <v>-20555.793239999999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2650.6006200000002</v>
      </c>
      <c r="F21" s="39">
        <f>F22+F23+F24</f>
        <v>2475.4701700000001</v>
      </c>
      <c r="G21" s="46">
        <f t="shared" si="0"/>
        <v>13.10556548825711</v>
      </c>
      <c r="H21" s="22">
        <f t="shared" si="1"/>
        <v>-17574.399379999999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1236.24928</v>
      </c>
      <c r="F22" s="43">
        <v>383.12493000000001</v>
      </c>
      <c r="G22" s="62">
        <f t="shared" si="0"/>
        <v>9.6968333202604136</v>
      </c>
      <c r="H22" s="44">
        <f t="shared" si="1"/>
        <v>-11512.75072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1414.3513399999999</v>
      </c>
      <c r="F23" s="43">
        <v>2092.3445400000001</v>
      </c>
      <c r="G23" s="62">
        <f t="shared" si="0"/>
        <v>18.91855724986624</v>
      </c>
      <c r="H23" s="44">
        <f t="shared" si="1"/>
        <v>-6061.6486599999998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-3.50576</v>
      </c>
      <c r="F25" s="59">
        <v>118.75855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>
        <v>5.042E-2</v>
      </c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2735.6580199999999</v>
      </c>
      <c r="F27" s="61">
        <v>4189.4215000000004</v>
      </c>
      <c r="G27" s="25">
        <f t="shared" si="0"/>
        <v>51.21593171853177</v>
      </c>
      <c r="H27" s="26">
        <f t="shared" si="1"/>
        <v>-2605.7619800000002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204.87388000000001</v>
      </c>
      <c r="F28" s="31">
        <v>238.52428</v>
      </c>
      <c r="G28" s="63">
        <f t="shared" si="0"/>
        <v>35.506738301559793</v>
      </c>
      <c r="H28" s="26">
        <f t="shared" si="1"/>
        <v>-372.12612000000001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855.48892000000001</v>
      </c>
      <c r="F29" s="11">
        <f>F30+F31</f>
        <v>1220.83341</v>
      </c>
      <c r="G29" s="12">
        <f t="shared" si="0"/>
        <v>8.3594642855237407</v>
      </c>
      <c r="H29" s="52">
        <f t="shared" si="1"/>
        <v>-9378.2879200000007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177.80985000000001</v>
      </c>
      <c r="F30" s="66">
        <v>101.19815</v>
      </c>
      <c r="G30" s="41">
        <f t="shared" si="0"/>
        <v>16.540451162790699</v>
      </c>
      <c r="H30" s="22">
        <f t="shared" si="1"/>
        <v>-897.19015000000002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677.67907000000002</v>
      </c>
      <c r="F31" s="59">
        <v>1119.63526</v>
      </c>
      <c r="G31" s="69">
        <f t="shared" si="0"/>
        <v>7.3992311619637627</v>
      </c>
      <c r="H31" s="33">
        <f t="shared" si="1"/>
        <v>-8481.0977700000003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369.38223000000005</v>
      </c>
      <c r="F32" s="11">
        <f t="shared" si="2"/>
        <v>305.39796000000001</v>
      </c>
      <c r="G32" s="71">
        <f t="shared" si="0"/>
        <v>21.38094151494025</v>
      </c>
      <c r="H32" s="52">
        <f t="shared" si="1"/>
        <v>-1358.2415499999997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362.16223000000002</v>
      </c>
      <c r="F33" s="28">
        <f>F34</f>
        <v>300.95796000000001</v>
      </c>
      <c r="G33" s="46">
        <f t="shared" si="0"/>
        <v>22.096536302623552</v>
      </c>
      <c r="H33" s="22">
        <f t="shared" si="1"/>
        <v>-1276.8377700000001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362.16223000000002</v>
      </c>
      <c r="F34" s="48">
        <v>300.95796000000001</v>
      </c>
      <c r="G34" s="288">
        <f t="shared" si="0"/>
        <v>22.096536302623552</v>
      </c>
      <c r="H34" s="44">
        <f t="shared" si="1"/>
        <v>-1276.8377700000001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7.22</v>
      </c>
      <c r="F35" s="61">
        <v>4.4400000000000004</v>
      </c>
      <c r="G35" s="46">
        <f t="shared" si="0"/>
        <v>8.73840436736252</v>
      </c>
      <c r="H35" s="26">
        <f t="shared" si="1"/>
        <v>-75.403779999999998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77">
        <f>E38+E46+E47</f>
        <v>1483.6791799999999</v>
      </c>
      <c r="F37" s="76">
        <f>F38+F46+F47+F45</f>
        <v>1309.3156999999999</v>
      </c>
      <c r="G37" s="12">
        <f t="shared" si="0"/>
        <v>6.1713226944576114</v>
      </c>
      <c r="H37" s="13">
        <f t="shared" si="1"/>
        <v>-22557.831100000003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79">
        <f>E39+E41+E43+E45</f>
        <v>1189.8209099999999</v>
      </c>
      <c r="F38" s="39">
        <f>F39+F41+F43</f>
        <v>1078.10419</v>
      </c>
      <c r="G38" s="21">
        <f t="shared" si="0"/>
        <v>5.1969553637880201</v>
      </c>
      <c r="H38" s="80">
        <f t="shared" si="1"/>
        <v>-21704.755370000003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675.27731000000006</v>
      </c>
      <c r="F39" s="23">
        <f>F40</f>
        <v>565.94102999999996</v>
      </c>
      <c r="G39" s="25">
        <f t="shared" si="0"/>
        <v>6.5799186373956164</v>
      </c>
      <c r="H39" s="26">
        <f t="shared" si="1"/>
        <v>-9587.4226900000012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7">
        <v>675.27731000000006</v>
      </c>
      <c r="F40" s="47">
        <v>565.94102999999996</v>
      </c>
      <c r="G40" s="303">
        <f t="shared" si="0"/>
        <v>6.5799186373956164</v>
      </c>
      <c r="H40" s="304">
        <f t="shared" si="1"/>
        <v>-9587.4226900000012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430.62624</v>
      </c>
      <c r="F41" s="68">
        <f>F42</f>
        <v>409.38578999999999</v>
      </c>
      <c r="G41" s="85">
        <f>G42</f>
        <v>3.5172507960027133</v>
      </c>
      <c r="H41" s="23">
        <f>E41-D41</f>
        <v>-11812.636040000001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430.62624</v>
      </c>
      <c r="F42" s="42">
        <v>409.38578999999999</v>
      </c>
      <c r="G42" s="305">
        <f>E42/D42*100</f>
        <v>3.5172507960027133</v>
      </c>
      <c r="H42" s="42">
        <f>E42-D42</f>
        <v>-11812.636040000001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62.011360000000003</v>
      </c>
      <c r="F43" s="23">
        <f>F44</f>
        <v>102.77737</v>
      </c>
      <c r="G43" s="85">
        <f>G44</f>
        <v>15.957057645890268</v>
      </c>
      <c r="H43" s="68">
        <f>E43-D43</f>
        <v>-326.60263999999995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62.011360000000003</v>
      </c>
      <c r="F44" s="47">
        <v>102.77737</v>
      </c>
      <c r="G44" s="305">
        <f>E44/D44*100</f>
        <v>15.957057645890268</v>
      </c>
      <c r="H44" s="42">
        <f>H43</f>
        <v>-326.60263999999995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21.905999999999999</v>
      </c>
      <c r="F45" s="68">
        <v>21.905999999999999</v>
      </c>
      <c r="G45" s="63">
        <f t="shared" ref="G45:G64" si="3">E45/D45*100</f>
        <v>11.974810587424972</v>
      </c>
      <c r="H45" s="88">
        <f t="shared" ref="H45:H125" si="4">E45-D45</f>
        <v>-161.02799999999999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152.31315000000001</v>
      </c>
      <c r="F46" s="89">
        <v>90.236260000000001</v>
      </c>
      <c r="G46" s="63">
        <f t="shared" si="3"/>
        <v>25.913292388308552</v>
      </c>
      <c r="H46" s="88">
        <f t="shared" si="4"/>
        <v>-435.46684999999997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141.54512</v>
      </c>
      <c r="F47" s="11">
        <f t="shared" si="5"/>
        <v>119.06925</v>
      </c>
      <c r="G47" s="12">
        <f t="shared" si="3"/>
        <v>37.622965286268666</v>
      </c>
      <c r="H47" s="13">
        <f t="shared" si="4"/>
        <v>-234.67488000000003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141.54512</v>
      </c>
      <c r="F48" s="93">
        <v>119.06925</v>
      </c>
      <c r="G48" s="29">
        <f t="shared" si="3"/>
        <v>38.756125075297078</v>
      </c>
      <c r="H48" s="74">
        <f t="shared" si="4"/>
        <v>-223.67488000000003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15.98218</v>
      </c>
      <c r="F50" s="76">
        <f>+F51</f>
        <v>8.3858800000000002</v>
      </c>
      <c r="G50" s="38">
        <f t="shared" si="3"/>
        <v>20.810130208333334</v>
      </c>
      <c r="H50" s="97">
        <f t="shared" si="4"/>
        <v>-60.817819999999998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15.98218</v>
      </c>
      <c r="F51" s="27">
        <f t="shared" si="6"/>
        <v>8.3858800000000002</v>
      </c>
      <c r="G51" s="41">
        <f t="shared" si="3"/>
        <v>20.810130208333334</v>
      </c>
      <c r="H51" s="22">
        <f t="shared" si="4"/>
        <v>-60.817819999999998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11.95204</v>
      </c>
      <c r="F52" s="43">
        <v>7.0049599999999996</v>
      </c>
      <c r="G52" s="62">
        <f t="shared" si="3"/>
        <v>15.80957671957672</v>
      </c>
      <c r="H52" s="344">
        <f t="shared" si="4"/>
        <v>-63.647959999999998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3.7978100000000001</v>
      </c>
      <c r="F53" s="43">
        <v>1.3809199999999999</v>
      </c>
      <c r="G53" s="62">
        <f t="shared" si="3"/>
        <v>316.48416666666668</v>
      </c>
      <c r="H53" s="44">
        <f t="shared" si="4"/>
        <v>2.59781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">
        <f>E56</f>
        <v>24.394870000000001</v>
      </c>
      <c r="F55" s="36">
        <f>F56</f>
        <v>69.507159999999999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9">
        <f>E58+E57</f>
        <v>24.394870000000001</v>
      </c>
      <c r="F56" s="39">
        <f>F58+F57</f>
        <v>69.507159999999999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20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>
        <v>69.507159999999999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5">
        <f t="shared" ref="E59:F59" si="7">E60+E61+E63</f>
        <v>236.67</v>
      </c>
      <c r="F59" s="35">
        <f t="shared" si="7"/>
        <v>0</v>
      </c>
      <c r="G59" s="12">
        <f t="shared" si="3"/>
        <v>167.85106382978722</v>
      </c>
      <c r="H59" s="13">
        <f t="shared" si="4"/>
        <v>95.669999999999987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61">
        <f t="shared" ref="E61:F61" si="8">E62</f>
        <v>236.67</v>
      </c>
      <c r="F61" s="61">
        <f t="shared" si="8"/>
        <v>0</v>
      </c>
      <c r="G61" s="46">
        <f t="shared" si="3"/>
        <v>167.85106382978722</v>
      </c>
      <c r="H61" s="99">
        <f t="shared" si="4"/>
        <v>95.669999999999987</v>
      </c>
    </row>
    <row r="62" spans="1:9" ht="36.75" thickBot="1" x14ac:dyDescent="0.25">
      <c r="A62" s="157" t="s">
        <v>275</v>
      </c>
      <c r="B62" s="110" t="s">
        <v>58</v>
      </c>
      <c r="C62" s="315">
        <v>125</v>
      </c>
      <c r="D62" s="315">
        <v>141</v>
      </c>
      <c r="E62" s="27">
        <v>236.67</v>
      </c>
      <c r="F62" s="28"/>
      <c r="G62" s="46">
        <f t="shared" si="3"/>
        <v>167.85106382978722</v>
      </c>
      <c r="H62" s="99">
        <f t="shared" si="4"/>
        <v>95.669999999999987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77">
        <f>E65+E67+E69+E71+E75+E77+E81+E83+E92+E73+E95+E85+E87+E89+E79</f>
        <v>229.52760000000001</v>
      </c>
      <c r="F64" s="77">
        <f t="shared" ref="F64" si="9">F65+F67+F69+F71+F75+F77+F81+F83+F92+F73+F95+F85+F87+F89</f>
        <v>184.50609</v>
      </c>
      <c r="G64" s="114">
        <f t="shared" si="3"/>
        <v>103.39081081081081</v>
      </c>
      <c r="H64" s="115">
        <f>E64-D64</f>
        <v>7.5276000000000067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0.72499999999999998</v>
      </c>
      <c r="F65" s="79">
        <f t="shared" si="10"/>
        <v>0.1</v>
      </c>
      <c r="G65" s="103">
        <f>E65/D65*100</f>
        <v>9.0625</v>
      </c>
      <c r="H65" s="39">
        <f t="shared" si="4"/>
        <v>-7.2750000000000004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0.72499999999999998</v>
      </c>
      <c r="F66" s="316">
        <v>0.1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24.311579999999999</v>
      </c>
      <c r="F67" s="79">
        <f t="shared" si="11"/>
        <v>21.94566</v>
      </c>
      <c r="G67" s="103">
        <f t="shared" ref="G67:G71" si="12">E67/D67*100</f>
        <v>78.424451612903226</v>
      </c>
      <c r="H67" s="23">
        <f t="shared" si="4"/>
        <v>-6.6884200000000007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24.311579999999999</v>
      </c>
      <c r="F68" s="43">
        <v>21.94566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8.0000499999999999</v>
      </c>
      <c r="F75" s="79">
        <f>F76</f>
        <v>7.4995000000000003</v>
      </c>
      <c r="G75" s="122" t="e">
        <f>E75/D75*100</f>
        <v>#DIV/0!</v>
      </c>
      <c r="H75" s="23">
        <f>E75-D75</f>
        <v>8.0000499999999999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8.0000499999999999</v>
      </c>
      <c r="F76" s="43">
        <v>7.4995000000000003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0.54774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0.54774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0.64898999999999996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0.64898999999999996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0.64898999999999996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1.5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>
        <v>1.5</v>
      </c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29.432410000000001</v>
      </c>
      <c r="F83" s="79">
        <f t="shared" si="21"/>
        <v>25.25318</v>
      </c>
      <c r="G83" s="122">
        <f t="shared" si="16"/>
        <v>84.092600000000004</v>
      </c>
      <c r="H83" s="23">
        <f t="shared" si="17"/>
        <v>-5.5675899999999992</v>
      </c>
    </row>
    <row r="84" spans="1:9" ht="48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29.432410000000001</v>
      </c>
      <c r="F84" s="43">
        <v>25.25318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3.7481900000000001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3.7481900000000001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3.7481900000000001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23">
        <f>E90+E91</f>
        <v>25.842040000000001</v>
      </c>
      <c r="F89" s="23">
        <f>F90+F91</f>
        <v>0</v>
      </c>
      <c r="G89" s="122">
        <f t="shared" si="16"/>
        <v>99.392461538461546</v>
      </c>
      <c r="H89" s="23">
        <f>E89-D89</f>
        <v>-0.15795999999999921</v>
      </c>
      <c r="I89" s="45"/>
    </row>
    <row r="90" spans="1:9" ht="35.25" customHeight="1" x14ac:dyDescent="0.2">
      <c r="A90" s="132" t="s">
        <v>103</v>
      </c>
      <c r="B90" s="133" t="s">
        <v>104</v>
      </c>
      <c r="C90" s="124"/>
      <c r="D90" s="124">
        <v>26</v>
      </c>
      <c r="E90" s="124">
        <v>25.842040000000001</v>
      </c>
      <c r="F90" s="24"/>
      <c r="G90" s="126">
        <f t="shared" si="16"/>
        <v>99.392461538461546</v>
      </c>
      <c r="H90" s="42">
        <f>E90-D90</f>
        <v>-0.15795999999999921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7.6600099999999998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7.0208899999999996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0.63912000000000002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120</v>
      </c>
      <c r="F95" s="24">
        <f t="shared" si="24"/>
        <v>120</v>
      </c>
      <c r="G95" s="139" t="e">
        <f t="shared" si="16"/>
        <v>#DIV/0!</v>
      </c>
      <c r="H95" s="68">
        <f t="shared" si="22"/>
        <v>120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>
        <v>120</v>
      </c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</v>
      </c>
      <c r="F97" s="144">
        <f>F98+F99+F100+F101+F102</f>
        <v>206.95354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>
        <v>0.2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89425.414810000002</v>
      </c>
      <c r="F104" s="251">
        <f>F105+F149+F151+F154+F157</f>
        <v>111550.99993999999</v>
      </c>
      <c r="G104" s="255">
        <f t="shared" si="25"/>
        <v>21.315511926262616</v>
      </c>
      <c r="H104" s="256">
        <f t="shared" si="4"/>
        <v>-330106.68518999999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89425.414810000002</v>
      </c>
      <c r="F105" s="252">
        <f>F106+F109+F123+F146</f>
        <v>111565.32272</v>
      </c>
      <c r="G105" s="259">
        <f t="shared" si="25"/>
        <v>21.315511926262616</v>
      </c>
      <c r="H105" s="260">
        <f t="shared" si="4"/>
        <v>-330106.68518999999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7">E107+E108</f>
        <v>35537.9</v>
      </c>
      <c r="F106" s="153">
        <f t="shared" si="27"/>
        <v>37850</v>
      </c>
      <c r="G106" s="151">
        <f t="shared" si="25"/>
        <v>19.711738995385161</v>
      </c>
      <c r="H106" s="97">
        <f t="shared" si="4"/>
        <v>-144750.1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35537.9</v>
      </c>
      <c r="F107" s="108">
        <v>37850</v>
      </c>
      <c r="G107" s="41">
        <f t="shared" si="25"/>
        <v>21.618305472418911</v>
      </c>
      <c r="H107" s="22">
        <f t="shared" si="4"/>
        <v>-128850.1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" si="28">E110+E117+E114+E111+E113+E112+E116+E115</f>
        <v>7196.9843500000006</v>
      </c>
      <c r="F109" s="249">
        <f>F110+F117+F114+F111+F113+F112+F116+F115</f>
        <v>28239.458210000001</v>
      </c>
      <c r="G109" s="71">
        <f t="shared" si="25"/>
        <v>23.4017069268813</v>
      </c>
      <c r="H109" s="13">
        <f t="shared" si="4"/>
        <v>-23557.115649999992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1644.7159999999999</v>
      </c>
      <c r="F113" s="159">
        <v>1767.41</v>
      </c>
      <c r="G113" s="25">
        <f>E113/D113*100</f>
        <v>29.693910343208941</v>
      </c>
      <c r="H113" s="99">
        <f t="shared" si="4"/>
        <v>-3894.1839999999997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1">E118+E119+E120+E121+E122</f>
        <v>1316.9683500000001</v>
      </c>
      <c r="F117" s="249">
        <f t="shared" si="31"/>
        <v>1277.8099200000001</v>
      </c>
      <c r="G117" s="151">
        <f t="shared" si="29"/>
        <v>7.9407196261682245</v>
      </c>
      <c r="H117" s="97">
        <f t="shared" si="4"/>
        <v>-15268.031650000001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>
        <v>52.749479999999998</v>
      </c>
      <c r="G118" s="41">
        <f t="shared" si="29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359">
        <v>344.01600000000002</v>
      </c>
      <c r="F119" s="166">
        <v>346.392</v>
      </c>
      <c r="G119" s="25">
        <f t="shared" si="29"/>
        <v>30.288431061806659</v>
      </c>
      <c r="H119" s="99">
        <f t="shared" si="4"/>
        <v>-791.78399999999988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972.95235000000002</v>
      </c>
      <c r="F121" s="24">
        <v>878.66844000000003</v>
      </c>
      <c r="G121" s="25">
        <f t="shared" si="29"/>
        <v>30.757511143426168</v>
      </c>
      <c r="H121" s="99">
        <f t="shared" si="4"/>
        <v>-2190.3476500000002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43608.605459999999</v>
      </c>
      <c r="F123" s="251">
        <f>F124+F136+F138+F140+F142+F143+F144+F139+F137</f>
        <v>42279.011509999997</v>
      </c>
      <c r="G123" s="255">
        <f>E123/D123*100</f>
        <v>23.42254278873061</v>
      </c>
      <c r="H123" s="256">
        <f t="shared" si="4"/>
        <v>-142573.59453999999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31581.493999999999</v>
      </c>
      <c r="F124" s="17">
        <f>F127+F130+F126+F125+F128+F134+F131+F132+F133+F135+F129</f>
        <v>30890.937000000002</v>
      </c>
      <c r="G124" s="151">
        <f>E124/D124*100</f>
        <v>22.948565092218637</v>
      </c>
      <c r="H124" s="97">
        <f t="shared" si="4"/>
        <v>-106037.106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23">
        <v>24245</v>
      </c>
      <c r="F127" s="175">
        <v>24152</v>
      </c>
      <c r="G127" s="25">
        <f t="shared" si="32"/>
        <v>25.000386683646376</v>
      </c>
      <c r="H127" s="99">
        <f t="shared" si="33"/>
        <v>-72733.5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23">
        <v>4345</v>
      </c>
      <c r="F128" s="175">
        <v>3782</v>
      </c>
      <c r="G128" s="25">
        <f t="shared" si="32"/>
        <v>25.002157838708751</v>
      </c>
      <c r="H128" s="99">
        <f t="shared" si="33"/>
        <v>-13033.5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23">
        <v>278.495</v>
      </c>
      <c r="F129" s="177">
        <v>281.77499999999998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2"/>
        <v>0</v>
      </c>
      <c r="H131" s="99">
        <f t="shared" si="33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23">
        <v>2712.9989999999998</v>
      </c>
      <c r="F133" s="166">
        <v>2675.1619999999998</v>
      </c>
      <c r="G133" s="25">
        <f>E133/D133*100</f>
        <v>24.230128250928836</v>
      </c>
      <c r="H133" s="99">
        <f>E133-D133</f>
        <v>-8483.8009999999995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2"/>
        <v>0</v>
      </c>
      <c r="H134" s="99">
        <f t="shared" si="33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2"/>
        <v>0</v>
      </c>
      <c r="H135" s="96">
        <f t="shared" si="33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25.5" customHeight="1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355"/>
      <c r="F137" s="356"/>
      <c r="G137" s="357">
        <f t="shared" si="32"/>
        <v>0</v>
      </c>
      <c r="H137" s="358">
        <f t="shared" si="33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421.47133000000002</v>
      </c>
      <c r="F138" s="79">
        <v>433.32499999999999</v>
      </c>
      <c r="G138" s="25">
        <f t="shared" si="32"/>
        <v>23.667527515723272</v>
      </c>
      <c r="H138" s="99">
        <f t="shared" si="33"/>
        <v>-1359.3286699999999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5.7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174.82499999999999</v>
      </c>
      <c r="F142" s="24">
        <v>158.82300000000001</v>
      </c>
      <c r="G142" s="25">
        <f t="shared" si="32"/>
        <v>25</v>
      </c>
      <c r="H142" s="99">
        <f t="shared" si="33"/>
        <v>-524.47499999999991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372.37412999999998</v>
      </c>
      <c r="F143" s="24">
        <v>353.52422999999999</v>
      </c>
      <c r="G143" s="25">
        <f t="shared" si="32"/>
        <v>23.560527048402403</v>
      </c>
      <c r="H143" s="99">
        <f t="shared" si="33"/>
        <v>-1208.1258700000001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10750</v>
      </c>
      <c r="F144" s="101">
        <f>F145</f>
        <v>9912</v>
      </c>
      <c r="G144" s="71">
        <f>E144/D144*100</f>
        <v>25.819622913414197</v>
      </c>
      <c r="H144" s="13">
        <f>E144-D144</f>
        <v>-30885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10750</v>
      </c>
      <c r="F145" s="189">
        <v>9912</v>
      </c>
      <c r="G145" s="21">
        <f>E145/D145*100</f>
        <v>25.819622913414197</v>
      </c>
      <c r="H145" s="80">
        <f>E145-D145</f>
        <v>-30885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3081.9250000000002</v>
      </c>
      <c r="F146" s="192">
        <f>F147+F148</f>
        <v>3196.8530000000001</v>
      </c>
      <c r="G146" s="71">
        <f>E146/D146*100</f>
        <v>13.81545916674885</v>
      </c>
      <c r="H146" s="13">
        <f>E146-D146</f>
        <v>-19225.875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3081.9250000000002</v>
      </c>
      <c r="F147" s="197">
        <v>3196.8530000000001</v>
      </c>
      <c r="G147" s="41">
        <f>E147/D147*100</f>
        <v>25.040421521311689</v>
      </c>
      <c r="H147" s="22">
        <f>E147-D147</f>
        <v>-9225.875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">
        <f t="shared" si="35"/>
        <v>0</v>
      </c>
      <c r="F151" s="36">
        <f t="shared" si="35"/>
        <v>3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118339.27127</v>
      </c>
      <c r="F159" s="36">
        <f>F8+F104</f>
        <v>141061.94246999998</v>
      </c>
      <c r="G159" s="12">
        <f>E159/D159*100</f>
        <v>21.05891418136753</v>
      </c>
      <c r="H159" s="13">
        <f>E159-D159</f>
        <v>-443604.56994999992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zoomScaleNormal="100" workbookViewId="0">
      <selection sqref="A1:XFD1048576"/>
    </sheetView>
  </sheetViews>
  <sheetFormatPr defaultRowHeight="12" x14ac:dyDescent="0.2"/>
  <cols>
    <col min="1" max="1" width="23.7109375" style="19" customWidth="1"/>
    <col min="2" max="2" width="55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313</v>
      </c>
      <c r="C4" s="3"/>
      <c r="D4" s="3"/>
      <c r="E4" s="360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314</v>
      </c>
      <c r="F5" s="454" t="s">
        <v>315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362">
        <f>E9+E20+E32+E50+E64+E97+E37+E29+E14+E59+E55</f>
        <v>39711.270219999999</v>
      </c>
      <c r="F8" s="251">
        <f>F9+F20+F32+F50+F64+F97+F37+F29+F14+F59+F55</f>
        <v>47898.333500000008</v>
      </c>
      <c r="G8" s="275">
        <f t="shared" ref="G8:G40" si="0">E8/D8*100</f>
        <v>27.884828792770239</v>
      </c>
      <c r="H8" s="256">
        <f t="shared" ref="H8:H40" si="1">E8-D8</f>
        <v>-102700.47099999999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21417.54234</v>
      </c>
      <c r="F9" s="18">
        <f>F10</f>
        <v>24218.662250000001</v>
      </c>
      <c r="G9" s="38">
        <f t="shared" si="0"/>
        <v>31.194867521964774</v>
      </c>
      <c r="H9" s="97">
        <f t="shared" si="1"/>
        <v>-47239.720990000002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21417.54234</v>
      </c>
      <c r="F10" s="20">
        <f>F11+F12+F13</f>
        <v>24218.662250000001</v>
      </c>
      <c r="G10" s="21">
        <f t="shared" si="0"/>
        <v>31.194867521964774</v>
      </c>
      <c r="H10" s="22">
        <f t="shared" si="1"/>
        <v>-47239.720990000002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21240.869190000001</v>
      </c>
      <c r="F11" s="43">
        <v>24098.585849999999</v>
      </c>
      <c r="G11" s="62">
        <f t="shared" si="0"/>
        <v>31.31736961822029</v>
      </c>
      <c r="H11" s="44">
        <f t="shared" si="1"/>
        <v>-46583.694140000007</v>
      </c>
    </row>
    <row r="12" spans="1:8" ht="48.75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135.83456000000001</v>
      </c>
      <c r="F12" s="267">
        <v>104.58955</v>
      </c>
      <c r="G12" s="268">
        <f t="shared" si="0"/>
        <v>47.998077738515903</v>
      </c>
      <c r="H12" s="44">
        <f t="shared" si="1"/>
        <v>-147.16543999999999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40.838590000000003</v>
      </c>
      <c r="F13" s="270">
        <v>15.48685</v>
      </c>
      <c r="G13" s="271">
        <f t="shared" si="0"/>
        <v>7.4292505002728753</v>
      </c>
      <c r="H13" s="272">
        <f t="shared" si="1"/>
        <v>-508.86141000000003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3427.19218</v>
      </c>
      <c r="F14" s="37">
        <f>F15</f>
        <v>3132.7245299999995</v>
      </c>
      <c r="G14" s="38">
        <f t="shared" si="0"/>
        <v>32.560304756255377</v>
      </c>
      <c r="H14" s="13">
        <f t="shared" si="1"/>
        <v>-7098.4838099999997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3427.19218</v>
      </c>
      <c r="F15" s="40">
        <f>F16+F17+F18+F19</f>
        <v>3132.7245299999995</v>
      </c>
      <c r="G15" s="41">
        <f t="shared" si="0"/>
        <v>32.560304756255377</v>
      </c>
      <c r="H15" s="22">
        <f t="shared" si="1"/>
        <v>-7098.4838099999997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1672.77161</v>
      </c>
      <c r="F16" s="43">
        <v>1415.3838699999999</v>
      </c>
      <c r="G16" s="25">
        <f t="shared" si="0"/>
        <v>35.149772796716043</v>
      </c>
      <c r="H16" s="44">
        <f t="shared" si="1"/>
        <v>-3086.2111000000004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11.490119999999999</v>
      </c>
      <c r="F17" s="43">
        <v>10.45096</v>
      </c>
      <c r="G17" s="25">
        <f t="shared" si="0"/>
        <v>43.611743392548277</v>
      </c>
      <c r="H17" s="44">
        <f t="shared" si="1"/>
        <v>-14.85627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1985.1066699999999</v>
      </c>
      <c r="F18" s="43">
        <v>1963.8881899999999</v>
      </c>
      <c r="G18" s="46">
        <f t="shared" si="0"/>
        <v>31.325183323663968</v>
      </c>
      <c r="H18" s="44">
        <f t="shared" si="1"/>
        <v>-4351.9884700000002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-242.17622</v>
      </c>
      <c r="F19" s="48">
        <v>-256.99849</v>
      </c>
      <c r="G19" s="29">
        <f t="shared" si="0"/>
        <v>40.58264435630938</v>
      </c>
      <c r="H19" s="44">
        <f t="shared" si="1"/>
        <v>354.57202999999998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9966.5028300000013</v>
      </c>
      <c r="F20" s="51">
        <f>F21+F25+F27+F28+F26</f>
        <v>15671.417039999998</v>
      </c>
      <c r="G20" s="12">
        <f t="shared" si="0"/>
        <v>38.122414091193889</v>
      </c>
      <c r="H20" s="52">
        <f t="shared" si="1"/>
        <v>-16176.917169999997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6512.0747200000005</v>
      </c>
      <c r="F21" s="39">
        <f>F22+F23+F24</f>
        <v>10287.17798</v>
      </c>
      <c r="G21" s="46">
        <f t="shared" si="0"/>
        <v>32.198144474660076</v>
      </c>
      <c r="H21" s="22">
        <f t="shared" si="1"/>
        <v>-13712.925279999999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2921.50504</v>
      </c>
      <c r="F22" s="43">
        <v>7190.27268</v>
      </c>
      <c r="G22" s="62">
        <f t="shared" si="0"/>
        <v>22.915562318613226</v>
      </c>
      <c r="H22" s="44">
        <f t="shared" si="1"/>
        <v>-9827.49496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3590.5696800000001</v>
      </c>
      <c r="F23" s="43">
        <v>3096.9045999999998</v>
      </c>
      <c r="G23" s="62">
        <f t="shared" si="0"/>
        <v>48.027951845906905</v>
      </c>
      <c r="H23" s="44">
        <f t="shared" si="1"/>
        <v>-3885.4303199999999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-3.50576</v>
      </c>
      <c r="F25" s="59">
        <v>128.25513000000001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1.0308299999999999</v>
      </c>
      <c r="F26" s="31">
        <v>0.35235</v>
      </c>
      <c r="G26" s="25" t="e">
        <f t="shared" si="0"/>
        <v>#DIV/0!</v>
      </c>
      <c r="H26" s="26">
        <f t="shared" si="1"/>
        <v>1.0308299999999999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3146.6917800000001</v>
      </c>
      <c r="F27" s="61">
        <v>4862.0953499999996</v>
      </c>
      <c r="G27" s="25">
        <f t="shared" si="0"/>
        <v>58.911146848590825</v>
      </c>
      <c r="H27" s="26">
        <f t="shared" si="1"/>
        <v>-2194.72822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310.21125999999998</v>
      </c>
      <c r="F28" s="31">
        <v>393.53622999999999</v>
      </c>
      <c r="G28" s="63">
        <f t="shared" si="0"/>
        <v>53.762783362218372</v>
      </c>
      <c r="H28" s="26">
        <f t="shared" si="1"/>
        <v>-266.78874000000002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375">
        <f>E30+E31</f>
        <v>1096.73965</v>
      </c>
      <c r="F29" s="11">
        <f>F30+F31</f>
        <v>1451.8832200000002</v>
      </c>
      <c r="G29" s="12">
        <f t="shared" si="0"/>
        <v>10.716861107555673</v>
      </c>
      <c r="H29" s="52">
        <f t="shared" si="1"/>
        <v>-9137.0371900000009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212.04638</v>
      </c>
      <c r="F30" s="66">
        <v>114.42359</v>
      </c>
      <c r="G30" s="41">
        <f t="shared" si="0"/>
        <v>19.725244651162789</v>
      </c>
      <c r="H30" s="22">
        <f t="shared" si="1"/>
        <v>-862.95362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884.69326999999998</v>
      </c>
      <c r="F31" s="59">
        <v>1337.4596300000001</v>
      </c>
      <c r="G31" s="69">
        <f t="shared" si="0"/>
        <v>9.6595133330052825</v>
      </c>
      <c r="H31" s="33">
        <f t="shared" si="1"/>
        <v>-8274.0835700000007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77">
        <f t="shared" ref="E32:F32" si="2">E33+E35+E36</f>
        <v>466.88592</v>
      </c>
      <c r="F32" s="11">
        <f t="shared" si="2"/>
        <v>535.03195999999991</v>
      </c>
      <c r="G32" s="71">
        <f t="shared" si="0"/>
        <v>27.024744936076306</v>
      </c>
      <c r="H32" s="52">
        <f t="shared" si="1"/>
        <v>-1260.73786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455.96591999999998</v>
      </c>
      <c r="F33" s="28">
        <f>F34</f>
        <v>526.99195999999995</v>
      </c>
      <c r="G33" s="46">
        <f t="shared" si="0"/>
        <v>27.819763270286757</v>
      </c>
      <c r="H33" s="22">
        <f t="shared" si="1"/>
        <v>-1183.0340799999999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455.96591999999998</v>
      </c>
      <c r="F34" s="48">
        <v>526.99195999999995</v>
      </c>
      <c r="G34" s="288">
        <f t="shared" si="0"/>
        <v>27.819763270286757</v>
      </c>
      <c r="H34" s="44">
        <f t="shared" si="1"/>
        <v>-1183.0340799999999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10.92</v>
      </c>
      <c r="F35" s="61">
        <v>8.0399999999999991</v>
      </c>
      <c r="G35" s="46">
        <f t="shared" si="0"/>
        <v>13.216534029307301</v>
      </c>
      <c r="H35" s="26">
        <f t="shared" si="1"/>
        <v>-71.703779999999995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379">
        <f>E38+E46+E47+E45</f>
        <v>2708.3018700000002</v>
      </c>
      <c r="F37" s="76">
        <f>F38+F46+F47+F45</f>
        <v>1941.95633</v>
      </c>
      <c r="G37" s="12">
        <f t="shared" si="0"/>
        <v>11.265107052168105</v>
      </c>
      <c r="H37" s="13">
        <f t="shared" si="1"/>
        <v>-21333.208410000003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80">
        <f>E39+E41+E43</f>
        <v>2209.7562500000004</v>
      </c>
      <c r="F38" s="39">
        <f>F39+F41+F43</f>
        <v>1539.3037099999999</v>
      </c>
      <c r="G38" s="21">
        <f t="shared" si="0"/>
        <v>9.6518765972112597</v>
      </c>
      <c r="H38" s="80">
        <f t="shared" si="1"/>
        <v>-20684.820030000003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381">
        <f>E40</f>
        <v>1182.1007300000001</v>
      </c>
      <c r="F39" s="23">
        <f>F40</f>
        <v>853.80282999999997</v>
      </c>
      <c r="G39" s="25">
        <f t="shared" si="0"/>
        <v>11.518418447387139</v>
      </c>
      <c r="H39" s="26">
        <f t="shared" si="1"/>
        <v>-9080.5992700000006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382">
        <v>1182.1007300000001</v>
      </c>
      <c r="F40" s="47">
        <v>853.80282999999997</v>
      </c>
      <c r="G40" s="303">
        <f t="shared" si="0"/>
        <v>11.518418447387139</v>
      </c>
      <c r="H40" s="304">
        <f t="shared" si="1"/>
        <v>-9080.5992700000006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81">
        <f>E42</f>
        <v>897.56641999999999</v>
      </c>
      <c r="F41" s="68">
        <f>F42</f>
        <v>563.33290999999997</v>
      </c>
      <c r="G41" s="85">
        <f>G42</f>
        <v>7.3311050557678641</v>
      </c>
      <c r="H41" s="23">
        <f>E41-D41</f>
        <v>-11345.695860000002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83">
        <v>897.56641999999999</v>
      </c>
      <c r="F42" s="42">
        <v>563.33290999999997</v>
      </c>
      <c r="G42" s="305">
        <f>E42/D42*100</f>
        <v>7.3311050557678641</v>
      </c>
      <c r="H42" s="42">
        <f>E42-D42</f>
        <v>-11345.695860000002</v>
      </c>
    </row>
    <row r="43" spans="1:9" s="81" customFormat="1" ht="60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381">
        <f>E44</f>
        <v>130.0891</v>
      </c>
      <c r="F43" s="23">
        <f>F44</f>
        <v>122.16797</v>
      </c>
      <c r="G43" s="85">
        <f>G44</f>
        <v>33.475145002496056</v>
      </c>
      <c r="H43" s="68">
        <f>E43-D43</f>
        <v>-258.5249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84">
        <v>130.0891</v>
      </c>
      <c r="F44" s="47">
        <v>122.16797</v>
      </c>
      <c r="G44" s="305">
        <f>E44/D44*100</f>
        <v>33.475145002496056</v>
      </c>
      <c r="H44" s="42">
        <f>H43</f>
        <v>-258.5249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32.859000000000002</v>
      </c>
      <c r="F45" s="68">
        <v>53.0015</v>
      </c>
      <c r="G45" s="63">
        <f t="shared" ref="G45:G64" si="3">E45/D45*100</f>
        <v>17.96221588113746</v>
      </c>
      <c r="H45" s="88">
        <f t="shared" ref="H45:H125" si="4">E45-D45</f>
        <v>-150.07499999999999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308.51760000000002</v>
      </c>
      <c r="F46" s="89">
        <v>179.78583</v>
      </c>
      <c r="G46" s="63">
        <f t="shared" si="3"/>
        <v>52.488618190479443</v>
      </c>
      <c r="H46" s="88">
        <f t="shared" si="4"/>
        <v>-279.26239999999996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77">
        <f t="shared" ref="E47:F47" si="5">E48+E49</f>
        <v>157.16901999999999</v>
      </c>
      <c r="F47" s="11">
        <f t="shared" si="5"/>
        <v>169.86528999999999</v>
      </c>
      <c r="G47" s="12">
        <f t="shared" si="3"/>
        <v>41.77582797299452</v>
      </c>
      <c r="H47" s="13">
        <f t="shared" si="4"/>
        <v>-219.05098000000004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157.16901999999999</v>
      </c>
      <c r="F48" s="93">
        <v>169.86528999999999</v>
      </c>
      <c r="G48" s="29">
        <f t="shared" si="3"/>
        <v>43.034067137615679</v>
      </c>
      <c r="H48" s="74">
        <f t="shared" si="4"/>
        <v>-208.05098000000004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9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13.76763</v>
      </c>
      <c r="F52" s="43">
        <v>28.00207</v>
      </c>
      <c r="G52" s="62">
        <f t="shared" si="3"/>
        <v>18.211150793650795</v>
      </c>
      <c r="H52" s="344">
        <f t="shared" si="4"/>
        <v>-61.832369999999997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3.80145</v>
      </c>
      <c r="F53" s="43">
        <v>1.38456</v>
      </c>
      <c r="G53" s="62">
        <f t="shared" si="3"/>
        <v>316.78750000000002</v>
      </c>
      <c r="H53" s="44">
        <f t="shared" si="4"/>
        <v>2.6014499999999998</v>
      </c>
    </row>
    <row r="54" spans="1:9" s="45" customFormat="1" ht="36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24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ht="24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334.9948</v>
      </c>
      <c r="F59" s="35">
        <f t="shared" si="7"/>
        <v>110.88021000000001</v>
      </c>
      <c r="G59" s="12">
        <f t="shared" si="3"/>
        <v>237.58496453900707</v>
      </c>
      <c r="H59" s="13">
        <f t="shared" si="4"/>
        <v>193.9948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98.324799999999996</v>
      </c>
      <c r="F60" s="109"/>
      <c r="G60" s="46" t="e">
        <f t="shared" si="3"/>
        <v>#DIV/0!</v>
      </c>
      <c r="H60" s="22">
        <f t="shared" si="4"/>
        <v>98.324799999999996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90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91">
        <f>E65+E67+E69+E71+E75+E77+E81+E83+E92+E73+E95+E85+E87+E89+E79</f>
        <v>251.27720999999997</v>
      </c>
      <c r="F64" s="77">
        <f t="shared" ref="F64" si="9">F65+F67+F69+F71+F75+F77+F81+F83+F92+F73+F95+F85+F87+F89</f>
        <v>442.92802999999998</v>
      </c>
      <c r="G64" s="114">
        <f t="shared" si="3"/>
        <v>113.18793243243242</v>
      </c>
      <c r="H64" s="115">
        <f>E64-D64</f>
        <v>29.277209999999968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80">
        <f t="shared" ref="E65:F65" si="10">E66</f>
        <v>0.97499999999999998</v>
      </c>
      <c r="F65" s="79">
        <f t="shared" si="10"/>
        <v>1.075</v>
      </c>
      <c r="G65" s="103">
        <f>E65/D65*100</f>
        <v>12.1875</v>
      </c>
      <c r="H65" s="39">
        <f t="shared" si="4"/>
        <v>-7.0250000000000004</v>
      </c>
    </row>
    <row r="66" spans="1:8" ht="60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0.97499999999999998</v>
      </c>
      <c r="F66" s="316">
        <v>1.075</v>
      </c>
      <c r="G66" s="317"/>
      <c r="H66" s="42"/>
    </row>
    <row r="67" spans="1:8" ht="60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80">
        <f t="shared" ref="E67:F67" si="11">E68</f>
        <v>24.349589999999999</v>
      </c>
      <c r="F67" s="79">
        <f t="shared" si="11"/>
        <v>26.94566</v>
      </c>
      <c r="G67" s="103">
        <f t="shared" ref="G67:G71" si="12">E67/D67*100</f>
        <v>78.547064516129026</v>
      </c>
      <c r="H67" s="23">
        <f t="shared" si="4"/>
        <v>-6.6504100000000008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24.349589999999999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80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60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80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60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80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60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80">
        <f>E76</f>
        <v>8.0000499999999999</v>
      </c>
      <c r="F75" s="79">
        <f>F76</f>
        <v>8.9994999999999994</v>
      </c>
      <c r="G75" s="122" t="e">
        <f>E75/D75*100</f>
        <v>#DIV/0!</v>
      </c>
      <c r="H75" s="23">
        <f>E75-D75</f>
        <v>8.0000499999999999</v>
      </c>
    </row>
    <row r="76" spans="1:8" ht="72" x14ac:dyDescent="0.2">
      <c r="A76" s="118" t="s">
        <v>79</v>
      </c>
      <c r="B76" s="121" t="s">
        <v>80</v>
      </c>
      <c r="C76" s="124"/>
      <c r="D76" s="124"/>
      <c r="E76" s="392">
        <v>8.0000499999999999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80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84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48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80">
        <f t="shared" ref="E79:F79" si="18">E80</f>
        <v>6.2233000000000001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6.2233000000000001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6.2233000000000001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80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60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80">
        <f t="shared" ref="E83:F83" si="21">E84</f>
        <v>43.368960000000001</v>
      </c>
      <c r="F83" s="79">
        <f t="shared" si="21"/>
        <v>31.03396</v>
      </c>
      <c r="G83" s="122">
        <f t="shared" si="16"/>
        <v>123.9113142857143</v>
      </c>
      <c r="H83" s="23">
        <f t="shared" si="17"/>
        <v>8.3689600000000013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43.368960000000001</v>
      </c>
      <c r="F84" s="43">
        <v>31.03396</v>
      </c>
      <c r="G84" s="126"/>
      <c r="H84" s="42"/>
    </row>
    <row r="85" spans="1:9" ht="84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80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4.7481900000000001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4.7481900000000001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4.7481900000000001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26.642779999999998</v>
      </c>
      <c r="F89" s="23">
        <f>F90+F91</f>
        <v>0</v>
      </c>
      <c r="G89" s="122">
        <f t="shared" si="16"/>
        <v>102.47223076923075</v>
      </c>
      <c r="H89" s="23">
        <f>E89-D89</f>
        <v>0.64277999999999835</v>
      </c>
      <c r="I89" s="45"/>
    </row>
    <row r="90" spans="1:9" ht="60" x14ac:dyDescent="0.2">
      <c r="A90" s="132" t="s">
        <v>103</v>
      </c>
      <c r="B90" s="133" t="s">
        <v>104</v>
      </c>
      <c r="C90" s="124"/>
      <c r="D90" s="124">
        <v>26</v>
      </c>
      <c r="E90" s="393">
        <v>26.642779999999998</v>
      </c>
      <c r="F90" s="24"/>
      <c r="G90" s="126">
        <f t="shared" si="16"/>
        <v>102.47223076923075</v>
      </c>
      <c r="H90" s="42">
        <f>E90-D90</f>
        <v>0.64277999999999835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3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81">
        <f t="shared" ref="E92:F92" si="23">E93+E94</f>
        <v>0.62504999999999999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0.62504999999999999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84">
        <v>5.0000000000000002E-5</v>
      </c>
      <c r="F93" s="48">
        <v>11.57856</v>
      </c>
      <c r="G93" s="126" t="e">
        <f t="shared" si="16"/>
        <v>#DIV/0!</v>
      </c>
      <c r="H93" s="42">
        <f t="shared" si="22"/>
        <v>5.0000000000000002E-5</v>
      </c>
    </row>
    <row r="94" spans="1:9" ht="60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81">
        <f t="shared" ref="E95:F95" si="24">E96</f>
        <v>120</v>
      </c>
      <c r="F95" s="24">
        <f t="shared" si="24"/>
        <v>360</v>
      </c>
      <c r="G95" s="139" t="e">
        <f t="shared" si="16"/>
        <v>#DIV/0!</v>
      </c>
      <c r="H95" s="68">
        <f t="shared" si="22"/>
        <v>120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394">
        <f>E98+E99+E100+E101+E102</f>
        <v>0</v>
      </c>
      <c r="F97" s="144">
        <f>F98+F99+F100+F101+F102</f>
        <v>270.40696000000003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395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374"/>
      <c r="F99" s="40">
        <v>4.8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396">
        <f>E105+E151+E154+E157</f>
        <v>130188.11023999999</v>
      </c>
      <c r="F104" s="251">
        <f>F105+F149+F151+F154+F157</f>
        <v>148185.99815000003</v>
      </c>
      <c r="G104" s="255">
        <f t="shared" si="25"/>
        <v>31.031739940757813</v>
      </c>
      <c r="H104" s="256">
        <f t="shared" si="4"/>
        <v>-289343.98975999997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397">
        <f>E106+E109+E123+E146</f>
        <v>130188.11023999999</v>
      </c>
      <c r="F105" s="252">
        <f>F106+F109+F123+F146</f>
        <v>148179.00566000002</v>
      </c>
      <c r="G105" s="259">
        <f t="shared" si="25"/>
        <v>31.031739940757813</v>
      </c>
      <c r="H105" s="260">
        <f t="shared" si="4"/>
        <v>-289343.98975999997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98">
        <f t="shared" ref="E106:F106" si="27">E107+E108</f>
        <v>55666.9</v>
      </c>
      <c r="F106" s="153">
        <f t="shared" si="27"/>
        <v>55648.6</v>
      </c>
      <c r="G106" s="151">
        <f t="shared" si="25"/>
        <v>30.876652910898116</v>
      </c>
      <c r="H106" s="97">
        <f t="shared" si="4"/>
        <v>-124621.1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55666.9</v>
      </c>
      <c r="F107" s="108">
        <v>55648.6</v>
      </c>
      <c r="G107" s="41">
        <f t="shared" si="25"/>
        <v>33.863116529187046</v>
      </c>
      <c r="H107" s="22">
        <f t="shared" si="4"/>
        <v>-108721.1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399">
        <f t="shared" ref="E109" si="28">E110+E117+E114+E111+E113+E112+E116+E115</f>
        <v>8204.1389999999992</v>
      </c>
      <c r="F109" s="249">
        <f>F110+F117+F114+F111+F113+F112+F116+F115</f>
        <v>29305.693139999999</v>
      </c>
      <c r="G109" s="71">
        <f t="shared" si="25"/>
        <v>26.676569953274527</v>
      </c>
      <c r="H109" s="13">
        <f t="shared" si="4"/>
        <v>-22549.960999999996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48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2120.2539999999999</v>
      </c>
      <c r="F113" s="159">
        <v>2307.5929999999998</v>
      </c>
      <c r="G113" s="25">
        <f>E113/D113*100</f>
        <v>38.279333441658089</v>
      </c>
      <c r="H113" s="99">
        <f t="shared" si="4"/>
        <v>-3418.6459999999997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399">
        <f t="shared" ref="E117:F117" si="31">E118+E119+E120+E121+E122</f>
        <v>1848.585</v>
      </c>
      <c r="F117" s="249">
        <f t="shared" si="31"/>
        <v>1803.8618499999998</v>
      </c>
      <c r="G117" s="151">
        <f t="shared" si="29"/>
        <v>11.146126017485681</v>
      </c>
      <c r="H117" s="97">
        <f t="shared" si="4"/>
        <v>-14736.415000000001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259.24513999999999</v>
      </c>
      <c r="F118" s="166">
        <v>249.03064000000001</v>
      </c>
      <c r="G118" s="41">
        <f t="shared" si="29"/>
        <v>28.519817381738171</v>
      </c>
      <c r="H118" s="22">
        <f t="shared" si="4"/>
        <v>-649.75486000000001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472.22500000000002</v>
      </c>
      <c r="F119" s="166">
        <v>443.71499999999997</v>
      </c>
      <c r="G119" s="25">
        <f t="shared" si="29"/>
        <v>41.576421905265015</v>
      </c>
      <c r="H119" s="99">
        <f t="shared" si="4"/>
        <v>-663.57499999999993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36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1117.1148599999999</v>
      </c>
      <c r="F121" s="24">
        <v>1111.1162099999999</v>
      </c>
      <c r="G121" s="25">
        <f t="shared" si="29"/>
        <v>35.314856637056238</v>
      </c>
      <c r="H121" s="99">
        <f t="shared" si="4"/>
        <v>-2046.1851400000003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0</v>
      </c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396">
        <f>E124+E136+E138+E140+E142+E143+E144+E139+E137+E141</f>
        <v>59603.454489999996</v>
      </c>
      <c r="F123" s="251">
        <f>F124+F136+F138+F140+F142+F143+F144+F139+F137</f>
        <v>58984.41952000001</v>
      </c>
      <c r="G123" s="255">
        <f>E123/D123*100</f>
        <v>32.013508536261796</v>
      </c>
      <c r="H123" s="256">
        <f t="shared" si="4"/>
        <v>-126578.74550999998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42814.962140000003</v>
      </c>
      <c r="F124" s="17">
        <f>F127+F130+F126+F125+F128+F134+F131+F132+F133+F135+F129</f>
        <v>42595.331240000007</v>
      </c>
      <c r="G124" s="151">
        <f>E124/D124*100</f>
        <v>31.111319356540466</v>
      </c>
      <c r="H124" s="97">
        <f t="shared" si="4"/>
        <v>-94803.637860000003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0</v>
      </c>
      <c r="F125" s="173"/>
      <c r="G125" s="41">
        <f>E125/D125*100</f>
        <v>0</v>
      </c>
      <c r="H125" s="22">
        <f t="shared" si="4"/>
        <v>-1500.3</v>
      </c>
    </row>
    <row r="126" spans="1:8" ht="24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32851</v>
      </c>
      <c r="F127" s="175">
        <v>32725</v>
      </c>
      <c r="G127" s="25">
        <f t="shared" si="32"/>
        <v>33.874518578860261</v>
      </c>
      <c r="H127" s="99">
        <f t="shared" si="33"/>
        <v>-64127.5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5706</v>
      </c>
      <c r="F128" s="175">
        <v>4966</v>
      </c>
      <c r="G128" s="25">
        <f t="shared" si="32"/>
        <v>32.833673792329606</v>
      </c>
      <c r="H128" s="99">
        <f t="shared" si="33"/>
        <v>-11672.5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376.459</v>
      </c>
      <c r="F129" s="177">
        <v>381.19499999999999</v>
      </c>
      <c r="G129" s="25">
        <f t="shared" si="32"/>
        <v>42.246549208843007</v>
      </c>
      <c r="H129" s="99">
        <f t="shared" si="33"/>
        <v>-514.64100000000008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51.59395</v>
      </c>
      <c r="F131" s="175">
        <v>34.096800000000002</v>
      </c>
      <c r="G131" s="46">
        <f t="shared" si="32"/>
        <v>3.9896342406433654</v>
      </c>
      <c r="H131" s="99">
        <f t="shared" si="33"/>
        <v>-1241.6060500000001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3610.08</v>
      </c>
      <c r="F133" s="166">
        <v>3555.9740000000002</v>
      </c>
      <c r="G133" s="25">
        <f>E133/D133*100</f>
        <v>32.242069162617895</v>
      </c>
      <c r="H133" s="99">
        <f>E133-D133</f>
        <v>-7586.7199999999993</v>
      </c>
    </row>
    <row r="134" spans="1:8" ht="48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0</v>
      </c>
      <c r="F134" s="175"/>
      <c r="G134" s="46">
        <f t="shared" si="32"/>
        <v>0</v>
      </c>
      <c r="H134" s="99">
        <f t="shared" si="33"/>
        <v>-1400.6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149.82919000000001</v>
      </c>
      <c r="F135" s="89">
        <v>891.75343999999996</v>
      </c>
      <c r="G135" s="32">
        <f t="shared" si="32"/>
        <v>2.3758652458652461</v>
      </c>
      <c r="H135" s="96">
        <f t="shared" si="33"/>
        <v>-6156.4708099999998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26.25" customHeight="1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555.99138000000005</v>
      </c>
      <c r="F138" s="79">
        <v>866.65</v>
      </c>
      <c r="G138" s="25">
        <f t="shared" si="32"/>
        <v>31.221438679245288</v>
      </c>
      <c r="H138" s="99">
        <f t="shared" si="33"/>
        <v>-1224.8086199999998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219.14679000000001</v>
      </c>
      <c r="F142" s="24">
        <v>181.011</v>
      </c>
      <c r="G142" s="25">
        <f t="shared" si="32"/>
        <v>31.33802230802231</v>
      </c>
      <c r="H142" s="99">
        <f t="shared" si="33"/>
        <v>-480.15320999999994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454.81317999999999</v>
      </c>
      <c r="F143" s="24">
        <v>553.74856</v>
      </c>
      <c r="G143" s="25">
        <f t="shared" si="32"/>
        <v>28.776537804492246</v>
      </c>
      <c r="H143" s="99">
        <f t="shared" si="33"/>
        <v>-1125.6868199999999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14220</v>
      </c>
      <c r="F144" s="101">
        <f>F145</f>
        <v>13214</v>
      </c>
      <c r="G144" s="71">
        <f>E144/D144*100</f>
        <v>34.153957007325566</v>
      </c>
      <c r="H144" s="13">
        <f>E144-D144</f>
        <v>-27415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14220</v>
      </c>
      <c r="F145" s="189">
        <v>13214</v>
      </c>
      <c r="G145" s="21">
        <f>E145/D145*100</f>
        <v>34.153957007325566</v>
      </c>
      <c r="H145" s="80">
        <f>E145-D145</f>
        <v>-27415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05">
        <f>E147+E148+E149</f>
        <v>6713.6167500000001</v>
      </c>
      <c r="F146" s="192">
        <f>F147+F148</f>
        <v>4240.2929999999997</v>
      </c>
      <c r="G146" s="71">
        <f>E146/D146*100</f>
        <v>30.095378074036887</v>
      </c>
      <c r="H146" s="13">
        <f>E146-D146</f>
        <v>-15594.183249999998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06">
        <v>4137.5150000000003</v>
      </c>
      <c r="F147" s="197">
        <v>4240.2929999999997</v>
      </c>
      <c r="G147" s="41">
        <f>E147/D147*100</f>
        <v>33.617015226116777</v>
      </c>
      <c r="H147" s="22">
        <f>E147-D147</f>
        <v>-8170.2849999999989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07">
        <v>2576.1017499999998</v>
      </c>
      <c r="F148" s="105"/>
      <c r="G148" s="29"/>
      <c r="H148" s="74">
        <f>E148-D148</f>
        <v>-7423.8982500000002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0</v>
      </c>
      <c r="F151" s="36">
        <f t="shared" si="35"/>
        <v>24.315270000000002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/>
      <c r="F153" s="105">
        <v>21.315270000000002</v>
      </c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169899.38045999999</v>
      </c>
      <c r="F159" s="36">
        <f>F8+F104</f>
        <v>196084.33165000004</v>
      </c>
      <c r="G159" s="12">
        <f>E159/D159*100</f>
        <v>30.234227692778415</v>
      </c>
      <c r="H159" s="13">
        <f>E159-D159</f>
        <v>-392044.46075999993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activeCell="B16" sqref="B16"/>
    </sheetView>
  </sheetViews>
  <sheetFormatPr defaultRowHeight="12" x14ac:dyDescent="0.2"/>
  <cols>
    <col min="1" max="1" width="23.7109375" style="19" customWidth="1"/>
    <col min="2" max="2" width="55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320</v>
      </c>
      <c r="C4" s="3"/>
      <c r="D4" s="3"/>
      <c r="E4" s="360"/>
      <c r="F4" s="5"/>
      <c r="G4" s="9"/>
      <c r="H4" s="9"/>
    </row>
    <row r="5" spans="1:8" s="10" customFormat="1" ht="12.75" customHeight="1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314</v>
      </c>
      <c r="F5" s="454" t="s">
        <v>315</v>
      </c>
      <c r="G5" s="439" t="s">
        <v>6</v>
      </c>
      <c r="H5" s="440"/>
    </row>
    <row r="6" spans="1:8" s="10" customFormat="1" ht="12" customHeigh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customHeight="1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362">
        <f>E9+E20+E32+E50+E64+E97+E37+E29+E14+E59+E55</f>
        <v>39711.270219999999</v>
      </c>
      <c r="F8" s="251">
        <f>F9+F20+F32+F50+F64+F97+F37+F29+F14+F59+F55</f>
        <v>47898.333500000008</v>
      </c>
      <c r="G8" s="275">
        <f t="shared" ref="G8:G40" si="0">E8/D8*100</f>
        <v>27.884828792770239</v>
      </c>
      <c r="H8" s="256">
        <f t="shared" ref="H8:H40" si="1">E8-D8</f>
        <v>-102700.47099999999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21417.54234</v>
      </c>
      <c r="F9" s="18">
        <f>F10</f>
        <v>24218.662250000001</v>
      </c>
      <c r="G9" s="38">
        <f t="shared" si="0"/>
        <v>31.194867521964774</v>
      </c>
      <c r="H9" s="97">
        <f t="shared" si="1"/>
        <v>-47239.720990000002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21417.54234</v>
      </c>
      <c r="F10" s="20">
        <f>F11+F12+F13</f>
        <v>24218.662250000001</v>
      </c>
      <c r="G10" s="21">
        <f t="shared" si="0"/>
        <v>31.194867521964774</v>
      </c>
      <c r="H10" s="22">
        <f t="shared" si="1"/>
        <v>-47239.720990000002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21240.869190000001</v>
      </c>
      <c r="F11" s="43">
        <v>24098.585849999999</v>
      </c>
      <c r="G11" s="62">
        <f t="shared" si="0"/>
        <v>31.31736961822029</v>
      </c>
      <c r="H11" s="44">
        <f t="shared" si="1"/>
        <v>-46583.694140000007</v>
      </c>
    </row>
    <row r="12" spans="1:8" ht="72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135.83456000000001</v>
      </c>
      <c r="F12" s="267">
        <v>104.58955</v>
      </c>
      <c r="G12" s="268">
        <f t="shared" si="0"/>
        <v>47.998077738515903</v>
      </c>
      <c r="H12" s="44">
        <f t="shared" si="1"/>
        <v>-147.16543999999999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40.838590000000003</v>
      </c>
      <c r="F13" s="270">
        <v>15.48685</v>
      </c>
      <c r="G13" s="271">
        <f t="shared" si="0"/>
        <v>7.4292505002728753</v>
      </c>
      <c r="H13" s="272">
        <f t="shared" si="1"/>
        <v>-508.86141000000003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3427.19218</v>
      </c>
      <c r="F14" s="37">
        <f>F15</f>
        <v>3132.7245299999995</v>
      </c>
      <c r="G14" s="38">
        <f t="shared" si="0"/>
        <v>32.560304756255377</v>
      </c>
      <c r="H14" s="13">
        <f t="shared" si="1"/>
        <v>-7098.4838099999997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3427.19218</v>
      </c>
      <c r="F15" s="40">
        <f>F16+F17+F18+F19</f>
        <v>3132.7245299999995</v>
      </c>
      <c r="G15" s="41">
        <f t="shared" si="0"/>
        <v>32.560304756255377</v>
      </c>
      <c r="H15" s="22">
        <f t="shared" si="1"/>
        <v>-7098.4838099999997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1672.77161</v>
      </c>
      <c r="F16" s="43">
        <v>1415.3838699999999</v>
      </c>
      <c r="G16" s="25">
        <f t="shared" si="0"/>
        <v>35.149772796716043</v>
      </c>
      <c r="H16" s="44">
        <f t="shared" si="1"/>
        <v>-3086.2111000000004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11.490119999999999</v>
      </c>
      <c r="F17" s="43">
        <v>10.45096</v>
      </c>
      <c r="G17" s="25">
        <f t="shared" si="0"/>
        <v>43.611743392548277</v>
      </c>
      <c r="H17" s="44">
        <f t="shared" si="1"/>
        <v>-14.85627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1985.1066699999999</v>
      </c>
      <c r="F18" s="43">
        <v>1963.8881899999999</v>
      </c>
      <c r="G18" s="46">
        <f t="shared" si="0"/>
        <v>31.325183323663968</v>
      </c>
      <c r="H18" s="44">
        <f t="shared" si="1"/>
        <v>-4351.9884700000002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-242.17622</v>
      </c>
      <c r="F19" s="48">
        <v>-256.99849</v>
      </c>
      <c r="G19" s="29">
        <f t="shared" si="0"/>
        <v>40.58264435630938</v>
      </c>
      <c r="H19" s="44">
        <f t="shared" si="1"/>
        <v>354.57202999999998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9966.5028300000013</v>
      </c>
      <c r="F20" s="51">
        <f>F21+F25+F27+F28+F26</f>
        <v>15671.417039999998</v>
      </c>
      <c r="G20" s="12">
        <f t="shared" si="0"/>
        <v>38.122414091193889</v>
      </c>
      <c r="H20" s="52">
        <f t="shared" si="1"/>
        <v>-16176.917169999997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6512.0747200000005</v>
      </c>
      <c r="F21" s="39">
        <f>F22+F23+F24</f>
        <v>10287.17798</v>
      </c>
      <c r="G21" s="46">
        <f t="shared" si="0"/>
        <v>32.198144474660076</v>
      </c>
      <c r="H21" s="22">
        <f t="shared" si="1"/>
        <v>-13712.925279999999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2921.50504</v>
      </c>
      <c r="F22" s="43">
        <v>7190.27268</v>
      </c>
      <c r="G22" s="62">
        <f t="shared" si="0"/>
        <v>22.915562318613226</v>
      </c>
      <c r="H22" s="44">
        <f t="shared" si="1"/>
        <v>-9827.49496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3590.5696800000001</v>
      </c>
      <c r="F23" s="43">
        <v>3096.9045999999998</v>
      </c>
      <c r="G23" s="62">
        <f t="shared" si="0"/>
        <v>48.027951845906905</v>
      </c>
      <c r="H23" s="44">
        <f t="shared" si="1"/>
        <v>-3885.4303199999999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-3.50576</v>
      </c>
      <c r="F25" s="59">
        <v>128.25513000000001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1.0308299999999999</v>
      </c>
      <c r="F26" s="31">
        <v>0.35235</v>
      </c>
      <c r="G26" s="25" t="e">
        <f t="shared" si="0"/>
        <v>#DIV/0!</v>
      </c>
      <c r="H26" s="26">
        <f t="shared" si="1"/>
        <v>1.0308299999999999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3146.6917800000001</v>
      </c>
      <c r="F27" s="61">
        <v>4862.0953499999996</v>
      </c>
      <c r="G27" s="25">
        <f t="shared" si="0"/>
        <v>58.911146848590825</v>
      </c>
      <c r="H27" s="26">
        <f t="shared" si="1"/>
        <v>-2194.72822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310.21125999999998</v>
      </c>
      <c r="F28" s="31">
        <v>393.53622999999999</v>
      </c>
      <c r="G28" s="63">
        <f t="shared" si="0"/>
        <v>53.762783362218372</v>
      </c>
      <c r="H28" s="26">
        <f t="shared" si="1"/>
        <v>-266.78874000000002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375">
        <f>E30+E31</f>
        <v>1096.73965</v>
      </c>
      <c r="F29" s="11">
        <f>F30+F31</f>
        <v>1451.8832200000002</v>
      </c>
      <c r="G29" s="12">
        <f t="shared" si="0"/>
        <v>10.716861107555673</v>
      </c>
      <c r="H29" s="52">
        <f t="shared" si="1"/>
        <v>-9137.0371900000009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212.04638</v>
      </c>
      <c r="F30" s="66">
        <v>114.42359</v>
      </c>
      <c r="G30" s="41">
        <f t="shared" si="0"/>
        <v>19.725244651162789</v>
      </c>
      <c r="H30" s="22">
        <f t="shared" si="1"/>
        <v>-862.95362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884.69326999999998</v>
      </c>
      <c r="F31" s="59">
        <v>1337.4596300000001</v>
      </c>
      <c r="G31" s="69">
        <f t="shared" si="0"/>
        <v>9.6595133330052825</v>
      </c>
      <c r="H31" s="33">
        <f t="shared" si="1"/>
        <v>-8274.0835700000007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77">
        <f t="shared" ref="E32:F32" si="2">E33+E35+E36</f>
        <v>466.88592</v>
      </c>
      <c r="F32" s="11">
        <f t="shared" si="2"/>
        <v>535.03195999999991</v>
      </c>
      <c r="G32" s="71">
        <f t="shared" si="0"/>
        <v>27.024744936076306</v>
      </c>
      <c r="H32" s="52">
        <f t="shared" si="1"/>
        <v>-1260.73786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455.96591999999998</v>
      </c>
      <c r="F33" s="28">
        <f>F34</f>
        <v>526.99195999999995</v>
      </c>
      <c r="G33" s="46">
        <f t="shared" si="0"/>
        <v>27.819763270286757</v>
      </c>
      <c r="H33" s="22">
        <f t="shared" si="1"/>
        <v>-1183.0340799999999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455.96591999999998</v>
      </c>
      <c r="F34" s="48">
        <v>526.99195999999995</v>
      </c>
      <c r="G34" s="288">
        <f t="shared" si="0"/>
        <v>27.819763270286757</v>
      </c>
      <c r="H34" s="44">
        <f t="shared" si="1"/>
        <v>-1183.0340799999999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10.92</v>
      </c>
      <c r="F35" s="61">
        <v>8.0399999999999991</v>
      </c>
      <c r="G35" s="46">
        <f t="shared" si="0"/>
        <v>13.216534029307301</v>
      </c>
      <c r="H35" s="26">
        <f t="shared" si="1"/>
        <v>-71.703779999999995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379">
        <f>E38+E46+E47+E45</f>
        <v>2708.3018700000002</v>
      </c>
      <c r="F37" s="76">
        <f>F38+F46+F47+F45</f>
        <v>1941.95633</v>
      </c>
      <c r="G37" s="12">
        <f t="shared" si="0"/>
        <v>11.265107052168105</v>
      </c>
      <c r="H37" s="13">
        <f t="shared" si="1"/>
        <v>-21333.208410000003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80">
        <f>E39+E41+E43</f>
        <v>2209.7562500000004</v>
      </c>
      <c r="F38" s="39">
        <f>F39+F41+F43</f>
        <v>1539.3037099999999</v>
      </c>
      <c r="G38" s="21">
        <f t="shared" si="0"/>
        <v>9.6518765972112597</v>
      </c>
      <c r="H38" s="80">
        <f t="shared" si="1"/>
        <v>-20684.820030000003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381">
        <f>E40</f>
        <v>1182.1007300000001</v>
      </c>
      <c r="F39" s="23">
        <f>F40</f>
        <v>853.80282999999997</v>
      </c>
      <c r="G39" s="25">
        <f t="shared" si="0"/>
        <v>11.518418447387139</v>
      </c>
      <c r="H39" s="26">
        <f t="shared" si="1"/>
        <v>-9080.5992700000006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382">
        <v>1182.1007300000001</v>
      </c>
      <c r="F40" s="47">
        <v>853.80282999999997</v>
      </c>
      <c r="G40" s="303">
        <f t="shared" si="0"/>
        <v>11.518418447387139</v>
      </c>
      <c r="H40" s="304">
        <f t="shared" si="1"/>
        <v>-9080.5992700000006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81">
        <f>E42</f>
        <v>897.56641999999999</v>
      </c>
      <c r="F41" s="68">
        <f>F42</f>
        <v>563.33290999999997</v>
      </c>
      <c r="G41" s="85">
        <f>G42</f>
        <v>7.3311050557678641</v>
      </c>
      <c r="H41" s="23">
        <f>E41-D41</f>
        <v>-11345.695860000002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83">
        <v>897.56641999999999</v>
      </c>
      <c r="F42" s="42">
        <v>563.33290999999997</v>
      </c>
      <c r="G42" s="305">
        <f>E42/D42*100</f>
        <v>7.3311050557678641</v>
      </c>
      <c r="H42" s="42">
        <f>E42-D42</f>
        <v>-11345.695860000002</v>
      </c>
    </row>
    <row r="43" spans="1:9" s="81" customFormat="1" ht="60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381">
        <f>E44</f>
        <v>130.0891</v>
      </c>
      <c r="F43" s="23">
        <f>F44</f>
        <v>122.16797</v>
      </c>
      <c r="G43" s="85">
        <f>G44</f>
        <v>33.475145002496056</v>
      </c>
      <c r="H43" s="68">
        <f>E43-D43</f>
        <v>-258.5249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84">
        <v>130.0891</v>
      </c>
      <c r="F44" s="47">
        <v>122.16797</v>
      </c>
      <c r="G44" s="305">
        <f>E44/D44*100</f>
        <v>33.475145002496056</v>
      </c>
      <c r="H44" s="42">
        <f>H43</f>
        <v>-258.5249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32.859000000000002</v>
      </c>
      <c r="F45" s="68">
        <v>53.0015</v>
      </c>
      <c r="G45" s="63">
        <f t="shared" ref="G45:G64" si="3">E45/D45*100</f>
        <v>17.96221588113746</v>
      </c>
      <c r="H45" s="88">
        <f t="shared" ref="H45:H125" si="4">E45-D45</f>
        <v>-150.07499999999999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308.51760000000002</v>
      </c>
      <c r="F46" s="89">
        <v>179.78583</v>
      </c>
      <c r="G46" s="63">
        <f t="shared" si="3"/>
        <v>52.488618190479443</v>
      </c>
      <c r="H46" s="88">
        <f t="shared" si="4"/>
        <v>-279.26239999999996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77">
        <f t="shared" ref="E47:F47" si="5">E48+E49</f>
        <v>157.16901999999999</v>
      </c>
      <c r="F47" s="11">
        <f t="shared" si="5"/>
        <v>169.86528999999999</v>
      </c>
      <c r="G47" s="12">
        <f t="shared" si="3"/>
        <v>41.77582797299452</v>
      </c>
      <c r="H47" s="13">
        <f t="shared" si="4"/>
        <v>-219.05098000000004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157.16901999999999</v>
      </c>
      <c r="F48" s="93">
        <v>169.86528999999999</v>
      </c>
      <c r="G48" s="29">
        <f t="shared" si="3"/>
        <v>43.034067137615679</v>
      </c>
      <c r="H48" s="74">
        <f t="shared" si="4"/>
        <v>-208.05098000000004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9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13.76763</v>
      </c>
      <c r="F52" s="43">
        <v>28.00207</v>
      </c>
      <c r="G52" s="62">
        <f t="shared" si="3"/>
        <v>18.211150793650795</v>
      </c>
      <c r="H52" s="344">
        <f t="shared" si="4"/>
        <v>-61.832369999999997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3.80145</v>
      </c>
      <c r="F53" s="43">
        <v>1.38456</v>
      </c>
      <c r="G53" s="62">
        <f t="shared" si="3"/>
        <v>316.78750000000002</v>
      </c>
      <c r="H53" s="44">
        <f t="shared" si="4"/>
        <v>2.6014499999999998</v>
      </c>
    </row>
    <row r="54" spans="1:9" s="45" customFormat="1" ht="36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24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ht="24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334.9948</v>
      </c>
      <c r="F59" s="35">
        <f t="shared" si="7"/>
        <v>110.88021000000001</v>
      </c>
      <c r="G59" s="12">
        <f t="shared" si="3"/>
        <v>237.58496453900707</v>
      </c>
      <c r="H59" s="13">
        <f t="shared" si="4"/>
        <v>193.9948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98.324799999999996</v>
      </c>
      <c r="F60" s="109"/>
      <c r="G60" s="46" t="e">
        <f t="shared" si="3"/>
        <v>#DIV/0!</v>
      </c>
      <c r="H60" s="22">
        <f t="shared" si="4"/>
        <v>98.324799999999996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90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91">
        <f>E65+E67+E69+E71+E75+E77+E81+E83+E92+E73+E95+E85+E87+E89+E79</f>
        <v>251.27720999999997</v>
      </c>
      <c r="F64" s="77">
        <f t="shared" ref="F64" si="9">F65+F67+F69+F71+F75+F77+F81+F83+F92+F73+F95+F85+F87+F89</f>
        <v>442.92802999999998</v>
      </c>
      <c r="G64" s="114">
        <f t="shared" si="3"/>
        <v>113.18793243243242</v>
      </c>
      <c r="H64" s="115">
        <f>E64-D64</f>
        <v>29.277209999999968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80">
        <f t="shared" ref="E65:F65" si="10">E66</f>
        <v>0.97499999999999998</v>
      </c>
      <c r="F65" s="79">
        <f t="shared" si="10"/>
        <v>1.075</v>
      </c>
      <c r="G65" s="103">
        <f>E65/D65*100</f>
        <v>12.1875</v>
      </c>
      <c r="H65" s="39">
        <f t="shared" si="4"/>
        <v>-7.0250000000000004</v>
      </c>
    </row>
    <row r="66" spans="1:8" ht="60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0.97499999999999998</v>
      </c>
      <c r="F66" s="316">
        <v>1.075</v>
      </c>
      <c r="G66" s="317"/>
      <c r="H66" s="42"/>
    </row>
    <row r="67" spans="1:8" ht="60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80">
        <f t="shared" ref="E67:F67" si="11">E68</f>
        <v>24.349589999999999</v>
      </c>
      <c r="F67" s="79">
        <f t="shared" si="11"/>
        <v>26.94566</v>
      </c>
      <c r="G67" s="103">
        <f t="shared" ref="G67:G71" si="12">E67/D67*100</f>
        <v>78.547064516129026</v>
      </c>
      <c r="H67" s="23">
        <f t="shared" si="4"/>
        <v>-6.6504100000000008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24.349589999999999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80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60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80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60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80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60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80">
        <f>E76</f>
        <v>8.0000499999999999</v>
      </c>
      <c r="F75" s="79">
        <f>F76</f>
        <v>8.9994999999999994</v>
      </c>
      <c r="G75" s="122" t="e">
        <f>E75/D75*100</f>
        <v>#DIV/0!</v>
      </c>
      <c r="H75" s="23">
        <f>E75-D75</f>
        <v>8.0000499999999999</v>
      </c>
    </row>
    <row r="76" spans="1:8" ht="72" x14ac:dyDescent="0.2">
      <c r="A76" s="118" t="s">
        <v>79</v>
      </c>
      <c r="B76" s="121" t="s">
        <v>80</v>
      </c>
      <c r="C76" s="124"/>
      <c r="D76" s="124"/>
      <c r="E76" s="392">
        <v>8.0000499999999999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80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84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48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80">
        <f t="shared" ref="E79:F79" si="18">E80</f>
        <v>6.2233000000000001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6.2233000000000001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6.2233000000000001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80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60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80">
        <f t="shared" ref="E83:F83" si="21">E84</f>
        <v>43.368960000000001</v>
      </c>
      <c r="F83" s="79">
        <f t="shared" si="21"/>
        <v>31.03396</v>
      </c>
      <c r="G83" s="122">
        <f t="shared" si="16"/>
        <v>123.9113142857143</v>
      </c>
      <c r="H83" s="23">
        <f t="shared" si="17"/>
        <v>8.3689600000000013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43.368960000000001</v>
      </c>
      <c r="F84" s="43">
        <v>31.03396</v>
      </c>
      <c r="G84" s="126"/>
      <c r="H84" s="42"/>
    </row>
    <row r="85" spans="1:9" ht="84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80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4.7481900000000001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4.7481900000000001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4.7481900000000001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26.642779999999998</v>
      </c>
      <c r="F89" s="23">
        <f>F90+F91</f>
        <v>0</v>
      </c>
      <c r="G89" s="122">
        <f t="shared" si="16"/>
        <v>102.47223076923075</v>
      </c>
      <c r="H89" s="23">
        <f>E89-D89</f>
        <v>0.64277999999999835</v>
      </c>
      <c r="I89" s="45"/>
    </row>
    <row r="90" spans="1:9" ht="60" x14ac:dyDescent="0.2">
      <c r="A90" s="132" t="s">
        <v>103</v>
      </c>
      <c r="B90" s="133" t="s">
        <v>104</v>
      </c>
      <c r="C90" s="124"/>
      <c r="D90" s="124">
        <v>26</v>
      </c>
      <c r="E90" s="393">
        <v>26.642779999999998</v>
      </c>
      <c r="F90" s="24"/>
      <c r="G90" s="126">
        <f t="shared" si="16"/>
        <v>102.47223076923075</v>
      </c>
      <c r="H90" s="42">
        <f>E90-D90</f>
        <v>0.64277999999999835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3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81">
        <f t="shared" ref="E92:F92" si="23">E93+E94</f>
        <v>0.62504999999999999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0.62504999999999999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84">
        <v>5.0000000000000002E-5</v>
      </c>
      <c r="F93" s="48">
        <v>11.57856</v>
      </c>
      <c r="G93" s="126" t="e">
        <f t="shared" si="16"/>
        <v>#DIV/0!</v>
      </c>
      <c r="H93" s="42">
        <f t="shared" si="22"/>
        <v>5.0000000000000002E-5</v>
      </c>
    </row>
    <row r="94" spans="1:9" ht="60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81">
        <f t="shared" ref="E95:F95" si="24">E96</f>
        <v>120</v>
      </c>
      <c r="F95" s="24">
        <f t="shared" si="24"/>
        <v>360</v>
      </c>
      <c r="G95" s="139" t="e">
        <f t="shared" si="16"/>
        <v>#DIV/0!</v>
      </c>
      <c r="H95" s="68">
        <f t="shared" si="22"/>
        <v>120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394">
        <f>E98+E99+E100+E101+E102</f>
        <v>0</v>
      </c>
      <c r="F97" s="144">
        <f>F98+F99+F100+F101+F102</f>
        <v>270.40696000000003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395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374"/>
      <c r="F99" s="40">
        <v>4.8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396">
        <f>E105+E151+E154+E157</f>
        <v>130188.11023999999</v>
      </c>
      <c r="F104" s="251">
        <f>F105+F149+F151+F154+F157</f>
        <v>148185.99815000003</v>
      </c>
      <c r="G104" s="255">
        <f t="shared" si="25"/>
        <v>31.031739940757813</v>
      </c>
      <c r="H104" s="256">
        <f t="shared" si="4"/>
        <v>-289343.98975999997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397">
        <f>E106+E109+E123+E146</f>
        <v>130188.11023999999</v>
      </c>
      <c r="F105" s="252">
        <f>F106+F109+F123+F146</f>
        <v>148179.00566000002</v>
      </c>
      <c r="G105" s="259">
        <f t="shared" si="25"/>
        <v>31.031739940757813</v>
      </c>
      <c r="H105" s="260">
        <f t="shared" si="4"/>
        <v>-289343.98975999997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98">
        <f t="shared" ref="E106:F106" si="27">E107+E108</f>
        <v>55666.9</v>
      </c>
      <c r="F106" s="153">
        <f t="shared" si="27"/>
        <v>55648.6</v>
      </c>
      <c r="G106" s="151">
        <f t="shared" si="25"/>
        <v>30.876652910898116</v>
      </c>
      <c r="H106" s="97">
        <f t="shared" si="4"/>
        <v>-124621.1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55666.9</v>
      </c>
      <c r="F107" s="108">
        <v>55648.6</v>
      </c>
      <c r="G107" s="41">
        <f t="shared" si="25"/>
        <v>33.863116529187046</v>
      </c>
      <c r="H107" s="22">
        <f t="shared" si="4"/>
        <v>-108721.1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399">
        <f t="shared" ref="E109" si="28">E110+E117+E114+E111+E113+E112+E116+E115</f>
        <v>8204.1389999999992</v>
      </c>
      <c r="F109" s="249">
        <f>F110+F117+F114+F111+F113+F112+F116+F115</f>
        <v>29305.693139999999</v>
      </c>
      <c r="G109" s="71">
        <f t="shared" si="25"/>
        <v>26.676569953274527</v>
      </c>
      <c r="H109" s="13">
        <f t="shared" si="4"/>
        <v>-22549.960999999996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48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2120.2539999999999</v>
      </c>
      <c r="F113" s="159">
        <v>2307.5929999999998</v>
      </c>
      <c r="G113" s="25">
        <f>E113/D113*100</f>
        <v>38.279333441658089</v>
      </c>
      <c r="H113" s="99">
        <f t="shared" si="4"/>
        <v>-3418.6459999999997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399">
        <f t="shared" ref="E117:F117" si="31">E118+E119+E120+E121+E122</f>
        <v>1848.585</v>
      </c>
      <c r="F117" s="249">
        <f t="shared" si="31"/>
        <v>1803.8618499999998</v>
      </c>
      <c r="G117" s="151">
        <f t="shared" si="29"/>
        <v>11.146126017485681</v>
      </c>
      <c r="H117" s="97">
        <f t="shared" si="4"/>
        <v>-14736.415000000001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259.24513999999999</v>
      </c>
      <c r="F118" s="166">
        <v>249.03064000000001</v>
      </c>
      <c r="G118" s="41">
        <f t="shared" si="29"/>
        <v>28.519817381738171</v>
      </c>
      <c r="H118" s="22">
        <f t="shared" si="4"/>
        <v>-649.75486000000001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472.22500000000002</v>
      </c>
      <c r="F119" s="166">
        <v>443.71499999999997</v>
      </c>
      <c r="G119" s="25">
        <f t="shared" si="29"/>
        <v>41.576421905265015</v>
      </c>
      <c r="H119" s="99">
        <f t="shared" si="4"/>
        <v>-663.57499999999993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36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1117.1148599999999</v>
      </c>
      <c r="F121" s="24">
        <v>1111.1162099999999</v>
      </c>
      <c r="G121" s="25">
        <f t="shared" si="29"/>
        <v>35.314856637056238</v>
      </c>
      <c r="H121" s="99">
        <f t="shared" si="4"/>
        <v>-2046.1851400000003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0</v>
      </c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396">
        <f>E124+E136+E138+E140+E142+E143+E144+E139+E137+E141</f>
        <v>59603.454489999996</v>
      </c>
      <c r="F123" s="251">
        <f>F124+F136+F138+F140+F142+F143+F144+F139+F137</f>
        <v>58984.41952000001</v>
      </c>
      <c r="G123" s="255">
        <f>E123/D123*100</f>
        <v>32.013508536261796</v>
      </c>
      <c r="H123" s="256">
        <f t="shared" si="4"/>
        <v>-126578.74550999998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42814.962140000003</v>
      </c>
      <c r="F124" s="17">
        <f>F127+F130+F126+F125+F128+F134+F131+F132+F133+F135+F129</f>
        <v>42595.331240000007</v>
      </c>
      <c r="G124" s="151">
        <f>E124/D124*100</f>
        <v>31.111319356540466</v>
      </c>
      <c r="H124" s="97">
        <f t="shared" si="4"/>
        <v>-94803.637860000003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0</v>
      </c>
      <c r="F125" s="173"/>
      <c r="G125" s="41">
        <f>E125/D125*100</f>
        <v>0</v>
      </c>
      <c r="H125" s="22">
        <f t="shared" si="4"/>
        <v>-1500.3</v>
      </c>
    </row>
    <row r="126" spans="1:8" ht="24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32851</v>
      </c>
      <c r="F127" s="175">
        <v>32725</v>
      </c>
      <c r="G127" s="25">
        <f t="shared" si="32"/>
        <v>33.874518578860261</v>
      </c>
      <c r="H127" s="99">
        <f t="shared" si="33"/>
        <v>-64127.5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5706</v>
      </c>
      <c r="F128" s="175">
        <v>4966</v>
      </c>
      <c r="G128" s="25">
        <f t="shared" si="32"/>
        <v>32.833673792329606</v>
      </c>
      <c r="H128" s="99">
        <f t="shared" si="33"/>
        <v>-11672.5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376.459</v>
      </c>
      <c r="F129" s="177">
        <v>381.19499999999999</v>
      </c>
      <c r="G129" s="25">
        <f t="shared" si="32"/>
        <v>42.246549208843007</v>
      </c>
      <c r="H129" s="99">
        <f t="shared" si="33"/>
        <v>-514.64100000000008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51.59395</v>
      </c>
      <c r="F131" s="175">
        <v>34.096800000000002</v>
      </c>
      <c r="G131" s="46">
        <f t="shared" si="32"/>
        <v>3.9896342406433654</v>
      </c>
      <c r="H131" s="99">
        <f t="shared" si="33"/>
        <v>-1241.6060500000001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3610.08</v>
      </c>
      <c r="F133" s="166">
        <v>3555.9740000000002</v>
      </c>
      <c r="G133" s="25">
        <f>E133/D133*100</f>
        <v>32.242069162617895</v>
      </c>
      <c r="H133" s="99">
        <f>E133-D133</f>
        <v>-7586.7199999999993</v>
      </c>
    </row>
    <row r="134" spans="1:8" ht="48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0</v>
      </c>
      <c r="F134" s="175"/>
      <c r="G134" s="46">
        <f t="shared" si="32"/>
        <v>0</v>
      </c>
      <c r="H134" s="99">
        <f t="shared" si="33"/>
        <v>-1400.6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149.82919000000001</v>
      </c>
      <c r="F135" s="89">
        <v>891.75343999999996</v>
      </c>
      <c r="G135" s="32">
        <f t="shared" si="32"/>
        <v>2.3758652458652461</v>
      </c>
      <c r="H135" s="96">
        <f t="shared" si="33"/>
        <v>-6156.4708099999998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36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555.99138000000005</v>
      </c>
      <c r="F138" s="79">
        <v>866.65</v>
      </c>
      <c r="G138" s="25">
        <f t="shared" si="32"/>
        <v>31.221438679245288</v>
      </c>
      <c r="H138" s="99">
        <f t="shared" si="33"/>
        <v>-1224.8086199999998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219.14679000000001</v>
      </c>
      <c r="F142" s="24">
        <v>181.011</v>
      </c>
      <c r="G142" s="25">
        <f t="shared" si="32"/>
        <v>31.33802230802231</v>
      </c>
      <c r="H142" s="99">
        <f t="shared" si="33"/>
        <v>-480.15320999999994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454.81317999999999</v>
      </c>
      <c r="F143" s="24">
        <v>553.74856</v>
      </c>
      <c r="G143" s="25">
        <f t="shared" si="32"/>
        <v>28.776537804492246</v>
      </c>
      <c r="H143" s="99">
        <f t="shared" si="33"/>
        <v>-1125.6868199999999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14220</v>
      </c>
      <c r="F144" s="101">
        <f>F145</f>
        <v>13214</v>
      </c>
      <c r="G144" s="71">
        <f>E144/D144*100</f>
        <v>34.153957007325566</v>
      </c>
      <c r="H144" s="13">
        <f>E144-D144</f>
        <v>-27415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14220</v>
      </c>
      <c r="F145" s="189">
        <v>13214</v>
      </c>
      <c r="G145" s="21">
        <f>E145/D145*100</f>
        <v>34.153957007325566</v>
      </c>
      <c r="H145" s="80">
        <f>E145-D145</f>
        <v>-27415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05">
        <f>E147+E148+E149</f>
        <v>6713.6167500000001</v>
      </c>
      <c r="F146" s="192">
        <f>F147+F148</f>
        <v>4240.2929999999997</v>
      </c>
      <c r="G146" s="71">
        <f>E146/D146*100</f>
        <v>30.095378074036887</v>
      </c>
      <c r="H146" s="13">
        <f>E146-D146</f>
        <v>-15594.183249999998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06">
        <v>4137.5150000000003</v>
      </c>
      <c r="F147" s="197">
        <v>4240.2929999999997</v>
      </c>
      <c r="G147" s="41">
        <f>E147/D147*100</f>
        <v>33.617015226116777</v>
      </c>
      <c r="H147" s="22">
        <f>E147-D147</f>
        <v>-8170.2849999999989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07">
        <v>2576.1017499999998</v>
      </c>
      <c r="F148" s="105"/>
      <c r="G148" s="29"/>
      <c r="H148" s="74">
        <f>E148-D148</f>
        <v>-7423.8982500000002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0</v>
      </c>
      <c r="F151" s="36">
        <f t="shared" si="35"/>
        <v>24.315270000000002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/>
      <c r="F153" s="105">
        <v>21.315270000000002</v>
      </c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169899.38045999999</v>
      </c>
      <c r="F159" s="36">
        <f>F8+F104</f>
        <v>196084.33165000004</v>
      </c>
      <c r="G159" s="12">
        <f>E159/D159*100</f>
        <v>30.234227692778415</v>
      </c>
      <c r="H159" s="13">
        <f>E159-D159</f>
        <v>-392044.46075999993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sqref="A1:XFD1048576"/>
    </sheetView>
  </sheetViews>
  <sheetFormatPr defaultRowHeight="12" x14ac:dyDescent="0.2"/>
  <cols>
    <col min="1" max="1" width="20.5703125" style="19" customWidth="1"/>
    <col min="2" max="2" width="60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317</v>
      </c>
      <c r="C4" s="3"/>
      <c r="D4" s="3"/>
      <c r="E4" s="360"/>
      <c r="F4" s="5"/>
      <c r="G4" s="9"/>
      <c r="H4" s="9"/>
    </row>
    <row r="5" spans="1:8" s="10" customFormat="1" ht="12.75" customHeight="1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318</v>
      </c>
      <c r="F5" s="454" t="s">
        <v>319</v>
      </c>
      <c r="G5" s="439" t="s">
        <v>6</v>
      </c>
      <c r="H5" s="440"/>
    </row>
    <row r="6" spans="1:8" s="10" customFormat="1" ht="12" customHeigh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customHeight="1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416">
        <f>E9+E20+E32+E50+E64+E97+E37+E29+E14+E59+E55</f>
        <v>64398.75346</v>
      </c>
      <c r="F8" s="251">
        <f>F9+F20+F32+F50+F64+F97+F37+F29+F14+F59+F55</f>
        <v>47898.333500000008</v>
      </c>
      <c r="G8" s="275">
        <f t="shared" ref="G8:G40" si="0">E8/D8*100</f>
        <v>45.220115215441226</v>
      </c>
      <c r="H8" s="256">
        <f t="shared" ref="H8:H40" si="1">E8-D8</f>
        <v>-78012.987759999989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31355.496900000002</v>
      </c>
      <c r="F9" s="18">
        <f>F10</f>
        <v>24218.662250000001</v>
      </c>
      <c r="G9" s="38">
        <f t="shared" si="0"/>
        <v>45.669599076925515</v>
      </c>
      <c r="H9" s="97">
        <f t="shared" si="1"/>
        <v>-37301.766430000003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31355.496900000002</v>
      </c>
      <c r="F10" s="20">
        <f>F11+F12+F13</f>
        <v>24218.662250000001</v>
      </c>
      <c r="G10" s="21">
        <f t="shared" si="0"/>
        <v>45.669599076925515</v>
      </c>
      <c r="H10" s="22">
        <f t="shared" si="1"/>
        <v>-37301.766430000003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30921.890589999999</v>
      </c>
      <c r="F11" s="43">
        <v>24098.585849999999</v>
      </c>
      <c r="G11" s="62">
        <f t="shared" si="0"/>
        <v>45.590991038968767</v>
      </c>
      <c r="H11" s="44">
        <f t="shared" si="1"/>
        <v>-36902.672740000009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232.00569999999999</v>
      </c>
      <c r="F12" s="267">
        <v>104.58955</v>
      </c>
      <c r="G12" s="268">
        <f t="shared" si="0"/>
        <v>81.98081272084805</v>
      </c>
      <c r="H12" s="44">
        <f t="shared" si="1"/>
        <v>-50.99430000000001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201.60060999999999</v>
      </c>
      <c r="F13" s="270">
        <v>15.48685</v>
      </c>
      <c r="G13" s="271">
        <f t="shared" si="0"/>
        <v>36.674660724031284</v>
      </c>
      <c r="H13" s="272">
        <f t="shared" si="1"/>
        <v>-348.09939000000008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5731.9603299999999</v>
      </c>
      <c r="F14" s="37">
        <f>F15</f>
        <v>3132.7245299999995</v>
      </c>
      <c r="G14" s="38">
        <f t="shared" si="0"/>
        <v>54.456933079126635</v>
      </c>
      <c r="H14" s="13">
        <f t="shared" si="1"/>
        <v>-4793.7156599999998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5731.9603299999999</v>
      </c>
      <c r="F15" s="40">
        <f>F16+F17+F18+F19</f>
        <v>3132.7245299999995</v>
      </c>
      <c r="G15" s="41">
        <f t="shared" si="0"/>
        <v>54.456933079126635</v>
      </c>
      <c r="H15" s="22">
        <f t="shared" si="1"/>
        <v>-4793.7156599999998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2821.3949299999999</v>
      </c>
      <c r="F16" s="43">
        <v>1415.3838699999999</v>
      </c>
      <c r="G16" s="25">
        <f t="shared" si="0"/>
        <v>59.285673050911335</v>
      </c>
      <c r="H16" s="44">
        <f t="shared" si="1"/>
        <v>-1937.5877800000003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16.609359999999999</v>
      </c>
      <c r="F17" s="43">
        <v>10.45096</v>
      </c>
      <c r="G17" s="25">
        <f t="shared" si="0"/>
        <v>63.042261197833923</v>
      </c>
      <c r="H17" s="44">
        <f t="shared" si="1"/>
        <v>-9.7370300000000007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3250.0623900000001</v>
      </c>
      <c r="F18" s="43">
        <v>1963.8881899999999</v>
      </c>
      <c r="G18" s="46">
        <f t="shared" si="0"/>
        <v>51.286312075156879</v>
      </c>
      <c r="H18" s="44">
        <f t="shared" si="1"/>
        <v>-3087.0327500000003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-356.10635000000002</v>
      </c>
      <c r="F19" s="48">
        <v>-256.99849</v>
      </c>
      <c r="G19" s="29">
        <f t="shared" si="0"/>
        <v>59.674469091446859</v>
      </c>
      <c r="H19" s="44">
        <f t="shared" si="1"/>
        <v>240.64189999999996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20400.327219999999</v>
      </c>
      <c r="F20" s="51">
        <f>F21+F25+F27+F28+F26</f>
        <v>15671.417039999998</v>
      </c>
      <c r="G20" s="12">
        <f t="shared" si="0"/>
        <v>78.0323585055054</v>
      </c>
      <c r="H20" s="52">
        <f t="shared" si="1"/>
        <v>-5743.092779999999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16159.06011</v>
      </c>
      <c r="F21" s="39">
        <f>F22+F23+F24</f>
        <v>10287.17798</v>
      </c>
      <c r="G21" s="46">
        <f t="shared" si="0"/>
        <v>79.896465315203955</v>
      </c>
      <c r="H21" s="22">
        <f t="shared" si="1"/>
        <v>-4065.9398899999997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10314.423500000001</v>
      </c>
      <c r="F22" s="43">
        <v>7190.27268</v>
      </c>
      <c r="G22" s="62">
        <f t="shared" si="0"/>
        <v>80.903784610557693</v>
      </c>
      <c r="H22" s="44">
        <f t="shared" si="1"/>
        <v>-2434.5764999999992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5844.6366099999996</v>
      </c>
      <c r="F23" s="43">
        <v>3096.9045999999998</v>
      </c>
      <c r="G23" s="62">
        <f t="shared" si="0"/>
        <v>78.178659844836801</v>
      </c>
      <c r="H23" s="44">
        <f t="shared" si="1"/>
        <v>-1631.3633900000004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2.22356</v>
      </c>
      <c r="F25" s="59">
        <v>128.25513000000001</v>
      </c>
      <c r="G25" s="25" t="e">
        <f t="shared" si="0"/>
        <v>#DIV/0!</v>
      </c>
      <c r="H25" s="26">
        <f t="shared" si="1"/>
        <v>2.22356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1.0308200000000001</v>
      </c>
      <c r="F26" s="31">
        <v>0.35235</v>
      </c>
      <c r="G26" s="25" t="e">
        <f t="shared" si="0"/>
        <v>#DIV/0!</v>
      </c>
      <c r="H26" s="26">
        <f t="shared" si="1"/>
        <v>1.0308200000000001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3752.5257999999999</v>
      </c>
      <c r="F27" s="61">
        <v>4862.0953499999996</v>
      </c>
      <c r="G27" s="25">
        <f t="shared" si="0"/>
        <v>70.253337127580309</v>
      </c>
      <c r="H27" s="26">
        <f t="shared" si="1"/>
        <v>-1588.8942000000002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485.48692999999997</v>
      </c>
      <c r="F28" s="31">
        <v>393.53622999999999</v>
      </c>
      <c r="G28" s="63">
        <f t="shared" si="0"/>
        <v>84.139849220103983</v>
      </c>
      <c r="H28" s="26">
        <f t="shared" si="1"/>
        <v>-91.513070000000027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417">
        <f>E30+E31</f>
        <v>1722.1852000000001</v>
      </c>
      <c r="F29" s="11">
        <f>F30+F31</f>
        <v>1451.8832200000002</v>
      </c>
      <c r="G29" s="12">
        <f t="shared" si="0"/>
        <v>16.828442000695414</v>
      </c>
      <c r="H29" s="52">
        <f t="shared" si="1"/>
        <v>-8511.5916400000006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244.47062</v>
      </c>
      <c r="F30" s="66">
        <v>114.42359</v>
      </c>
      <c r="G30" s="41">
        <f t="shared" si="0"/>
        <v>22.741453023255815</v>
      </c>
      <c r="H30" s="22">
        <f t="shared" si="1"/>
        <v>-830.52937999999995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1477.7145800000001</v>
      </c>
      <c r="F31" s="59">
        <v>1337.4596300000001</v>
      </c>
      <c r="G31" s="69">
        <f t="shared" si="0"/>
        <v>16.134409712290797</v>
      </c>
      <c r="H31" s="33">
        <f t="shared" si="1"/>
        <v>-7681.0622600000006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68">
        <f t="shared" ref="E32:F32" si="2">E33+E35+E36</f>
        <v>707.76346999999998</v>
      </c>
      <c r="F32" s="11">
        <f t="shared" si="2"/>
        <v>535.03195999999991</v>
      </c>
      <c r="G32" s="71">
        <f t="shared" si="0"/>
        <v>40.967453573717307</v>
      </c>
      <c r="H32" s="52">
        <f t="shared" si="1"/>
        <v>-1019.8603099999999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693.04346999999996</v>
      </c>
      <c r="F33" s="28">
        <f>F34</f>
        <v>526.99195999999995</v>
      </c>
      <c r="G33" s="46">
        <f t="shared" si="0"/>
        <v>42.28453142159853</v>
      </c>
      <c r="H33" s="22">
        <f t="shared" si="1"/>
        <v>-945.95653000000004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693.04346999999996</v>
      </c>
      <c r="F34" s="48">
        <v>526.99195999999995</v>
      </c>
      <c r="G34" s="288">
        <f t="shared" si="0"/>
        <v>42.28453142159853</v>
      </c>
      <c r="H34" s="44">
        <f t="shared" si="1"/>
        <v>-945.95653000000004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14.72</v>
      </c>
      <c r="F35" s="61">
        <v>8.0399999999999991</v>
      </c>
      <c r="G35" s="46">
        <f t="shared" si="0"/>
        <v>17.815694222655999</v>
      </c>
      <c r="H35" s="26">
        <f t="shared" si="1"/>
        <v>-67.903779999999998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51">
        <f>E38+E46+E47+E45</f>
        <v>3383.9897399999995</v>
      </c>
      <c r="F37" s="76">
        <f>F38+F46+F47+F45</f>
        <v>1941.95633</v>
      </c>
      <c r="G37" s="12">
        <f t="shared" si="0"/>
        <v>14.075612141617915</v>
      </c>
      <c r="H37" s="13">
        <f t="shared" si="1"/>
        <v>-20657.520540000001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69">
        <f>E39+E41+E43</f>
        <v>2664.62772</v>
      </c>
      <c r="F38" s="39">
        <f>F39+F41+F43</f>
        <v>1539.3037099999999</v>
      </c>
      <c r="G38" s="21">
        <f t="shared" si="0"/>
        <v>11.638685457252759</v>
      </c>
      <c r="H38" s="80">
        <f t="shared" si="1"/>
        <v>-20229.948560000001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1473.3375599999999</v>
      </c>
      <c r="F39" s="23">
        <f>F40</f>
        <v>853.80282999999997</v>
      </c>
      <c r="G39" s="25">
        <f t="shared" si="0"/>
        <v>14.356237247507963</v>
      </c>
      <c r="H39" s="26">
        <f t="shared" si="1"/>
        <v>-8789.3624400000008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18">
        <v>1473.3375599999999</v>
      </c>
      <c r="F40" s="47">
        <v>853.80282999999997</v>
      </c>
      <c r="G40" s="303">
        <f t="shared" si="0"/>
        <v>14.356237247507963</v>
      </c>
      <c r="H40" s="304">
        <f t="shared" si="1"/>
        <v>-8789.3624400000008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72">
        <f>E42</f>
        <v>1026.7889</v>
      </c>
      <c r="F41" s="68">
        <f>F42</f>
        <v>563.33290999999997</v>
      </c>
      <c r="G41" s="85">
        <f>G42</f>
        <v>8.3865629643278368</v>
      </c>
      <c r="H41" s="23">
        <f>E41-D41</f>
        <v>-11216.473380000001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65">
        <v>1026.7889</v>
      </c>
      <c r="F42" s="42">
        <v>563.33290999999997</v>
      </c>
      <c r="G42" s="305">
        <f>E42/D42*100</f>
        <v>8.3865629643278368</v>
      </c>
      <c r="H42" s="42">
        <f>E42-D42</f>
        <v>-11216.473380000001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164.50126</v>
      </c>
      <c r="F43" s="23">
        <f>F44</f>
        <v>122.16797</v>
      </c>
      <c r="G43" s="85">
        <f>G44</f>
        <v>42.330245436345578</v>
      </c>
      <c r="H43" s="68">
        <f>E43-D43</f>
        <v>-224.11273999999997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70">
        <v>164.50126</v>
      </c>
      <c r="F44" s="47">
        <v>122.16797</v>
      </c>
      <c r="G44" s="305">
        <f>E44/D44*100</f>
        <v>42.330245436345578</v>
      </c>
      <c r="H44" s="42">
        <f>H43</f>
        <v>-224.11273999999997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87.964669999999998</v>
      </c>
      <c r="F45" s="68">
        <v>53.0015</v>
      </c>
      <c r="G45" s="63">
        <f t="shared" ref="G45:G64" si="3">E45/D45*100</f>
        <v>48.085467982988398</v>
      </c>
      <c r="H45" s="88">
        <f t="shared" ref="H45:H125" si="4">E45-D45</f>
        <v>-94.969329999999999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310.59426000000002</v>
      </c>
      <c r="F46" s="89">
        <v>179.78583</v>
      </c>
      <c r="G46" s="63">
        <f t="shared" si="3"/>
        <v>52.841923849059178</v>
      </c>
      <c r="H46" s="88">
        <f t="shared" si="4"/>
        <v>-277.18573999999995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68">
        <f t="shared" ref="E47:F47" si="5">E48+E49</f>
        <v>320.80309</v>
      </c>
      <c r="F47" s="11">
        <f t="shared" si="5"/>
        <v>169.86528999999999</v>
      </c>
      <c r="G47" s="12">
        <f t="shared" si="3"/>
        <v>85.270078677369625</v>
      </c>
      <c r="H47" s="13">
        <f t="shared" si="4"/>
        <v>-55.41691000000003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291.62133999999998</v>
      </c>
      <c r="F48" s="93">
        <v>169.86528999999999</v>
      </c>
      <c r="G48" s="29">
        <f t="shared" si="3"/>
        <v>79.848129894310276</v>
      </c>
      <c r="H48" s="74">
        <f t="shared" si="4"/>
        <v>-73.598660000000052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29.181750000000001</v>
      </c>
      <c r="F49" s="95"/>
      <c r="G49" s="32">
        <f t="shared" si="3"/>
        <v>265.28863636363639</v>
      </c>
      <c r="H49" s="96">
        <f t="shared" si="4"/>
        <v>18.181750000000001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1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13.767620000000001</v>
      </c>
      <c r="F52" s="43">
        <v>28.00207</v>
      </c>
      <c r="G52" s="62">
        <f t="shared" si="3"/>
        <v>18.21113756613757</v>
      </c>
      <c r="H52" s="344">
        <f t="shared" si="4"/>
        <v>-61.832379999999993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3.8014600000000001</v>
      </c>
      <c r="F53" s="43">
        <v>1.38456</v>
      </c>
      <c r="G53" s="62">
        <f t="shared" si="3"/>
        <v>316.78833333333336</v>
      </c>
      <c r="H53" s="44">
        <f t="shared" si="4"/>
        <v>2.6014600000000003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359.57600000000002</v>
      </c>
      <c r="F59" s="35">
        <f t="shared" si="7"/>
        <v>110.88021000000001</v>
      </c>
      <c r="G59" s="12">
        <f t="shared" si="3"/>
        <v>255.01843971631209</v>
      </c>
      <c r="H59" s="13">
        <f t="shared" si="4"/>
        <v>218.57600000000002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122.90600000000001</v>
      </c>
      <c r="F60" s="109"/>
      <c r="G60" s="46" t="e">
        <f t="shared" si="3"/>
        <v>#DIV/0!</v>
      </c>
      <c r="H60" s="22">
        <f t="shared" si="4"/>
        <v>122.90600000000001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74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71">
        <f>E65+E67+E69+E71+E75+E77+E81+E83+E92+E73+E95+E85+E87+E89+E79</f>
        <v>308.90535</v>
      </c>
      <c r="F64" s="77">
        <f t="shared" ref="F64" si="9">F65+F67+F69+F71+F75+F77+F81+F83+F92+F73+F95+F85+F87+F89</f>
        <v>442.92802999999998</v>
      </c>
      <c r="G64" s="114">
        <f t="shared" si="3"/>
        <v>139.14655405405404</v>
      </c>
      <c r="H64" s="115">
        <f>E64-D64</f>
        <v>86.905349999999999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69">
        <f t="shared" ref="E65:F65" si="10">E66</f>
        <v>3.0249999999999999</v>
      </c>
      <c r="F65" s="79">
        <f t="shared" si="10"/>
        <v>1.075</v>
      </c>
      <c r="G65" s="103">
        <f>E65/D65*100</f>
        <v>37.8125</v>
      </c>
      <c r="H65" s="39">
        <f t="shared" si="4"/>
        <v>-4.9749999999999996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3.0249999999999999</v>
      </c>
      <c r="F66" s="316">
        <v>1.075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69">
        <f t="shared" ref="E67:F67" si="11">E68</f>
        <v>36.852400000000003</v>
      </c>
      <c r="F67" s="79">
        <f t="shared" si="11"/>
        <v>26.94566</v>
      </c>
      <c r="G67" s="103">
        <f t="shared" ref="G67:G71" si="12">E67/D67*100</f>
        <v>118.87870967741935</v>
      </c>
      <c r="H67" s="23">
        <f t="shared" si="4"/>
        <v>5.8524000000000029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36.852400000000003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6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6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6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69">
        <f>E76</f>
        <v>8.2500499999999999</v>
      </c>
      <c r="F75" s="79">
        <f>F76</f>
        <v>8.9994999999999994</v>
      </c>
      <c r="G75" s="122" t="e">
        <f>E75/D75*100</f>
        <v>#DIV/0!</v>
      </c>
      <c r="H75" s="23">
        <f>E75-D75</f>
        <v>8.2500499999999999</v>
      </c>
    </row>
    <row r="76" spans="1:8" ht="60" x14ac:dyDescent="0.2">
      <c r="A76" s="118" t="s">
        <v>79</v>
      </c>
      <c r="B76" s="121" t="s">
        <v>80</v>
      </c>
      <c r="C76" s="124"/>
      <c r="D76" s="124"/>
      <c r="E76" s="392">
        <v>8.2500499999999999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69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72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69">
        <f t="shared" ref="E79:F79" si="18">E80</f>
        <v>6.1172399999999998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6.1172399999999998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6.1172399999999998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69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69">
        <f t="shared" ref="E83:F83" si="21">E84</f>
        <v>77.683220000000006</v>
      </c>
      <c r="F83" s="79">
        <f t="shared" si="21"/>
        <v>31.03396</v>
      </c>
      <c r="G83" s="122">
        <f t="shared" si="16"/>
        <v>221.95205714285717</v>
      </c>
      <c r="H83" s="23">
        <f t="shared" si="17"/>
        <v>42.683220000000006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77.683220000000006</v>
      </c>
      <c r="F84" s="43">
        <v>31.03396</v>
      </c>
      <c r="G84" s="126"/>
      <c r="H84" s="42"/>
    </row>
    <row r="85" spans="1:9" ht="72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6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6.7481900000000001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6.7481900000000001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6.7481900000000001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28.649909999999998</v>
      </c>
      <c r="F89" s="23">
        <f>F90+F91</f>
        <v>0</v>
      </c>
      <c r="G89" s="122">
        <f t="shared" si="16"/>
        <v>110.19196153846154</v>
      </c>
      <c r="H89" s="23">
        <f>E89-D89</f>
        <v>2.6499099999999984</v>
      </c>
      <c r="I89" s="45"/>
    </row>
    <row r="90" spans="1:9" ht="48" x14ac:dyDescent="0.2">
      <c r="A90" s="132" t="s">
        <v>103</v>
      </c>
      <c r="B90" s="133" t="s">
        <v>104</v>
      </c>
      <c r="C90" s="124"/>
      <c r="D90" s="124">
        <v>26</v>
      </c>
      <c r="E90" s="392">
        <v>28.649909999999998</v>
      </c>
      <c r="F90" s="24"/>
      <c r="G90" s="126">
        <f t="shared" si="16"/>
        <v>110.19196153846154</v>
      </c>
      <c r="H90" s="42">
        <f>E90-D90</f>
        <v>2.6499099999999984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2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72">
        <f t="shared" ref="E92:F92" si="23">E93+E94</f>
        <v>2.2350500000000002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2.2350500000000002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70">
        <v>1.61005</v>
      </c>
      <c r="F93" s="48">
        <v>11.57856</v>
      </c>
      <c r="G93" s="126" t="e">
        <f t="shared" si="16"/>
        <v>#DIV/0!</v>
      </c>
      <c r="H93" s="42">
        <f t="shared" si="22"/>
        <v>1.61005</v>
      </c>
    </row>
    <row r="94" spans="1:9" ht="48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72">
        <v>123</v>
      </c>
      <c r="F95" s="24">
        <f t="shared" ref="F95" si="24">F96</f>
        <v>360</v>
      </c>
      <c r="G95" s="139" t="e">
        <f t="shared" si="16"/>
        <v>#DIV/0!</v>
      </c>
      <c r="H95" s="68">
        <f t="shared" si="22"/>
        <v>123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419">
        <f>E98+E99+E100+E101+E102</f>
        <v>386.71582999999998</v>
      </c>
      <c r="F97" s="144">
        <f>F98+F99+F100+F101+F102</f>
        <v>270.40696000000003</v>
      </c>
      <c r="G97" s="145">
        <f>E97/D97*100</f>
        <v>62.507508837491976</v>
      </c>
      <c r="H97" s="146">
        <f t="shared" si="4"/>
        <v>-231.95517000000007</v>
      </c>
    </row>
    <row r="98" spans="1:8" x14ac:dyDescent="0.2">
      <c r="A98" s="286" t="s">
        <v>119</v>
      </c>
      <c r="B98" s="19" t="s">
        <v>120</v>
      </c>
      <c r="C98" s="27"/>
      <c r="D98" s="27"/>
      <c r="E98" s="395">
        <v>13.147489999999999</v>
      </c>
      <c r="F98" s="40"/>
      <c r="G98" s="25"/>
      <c r="H98" s="22">
        <f t="shared" si="4"/>
        <v>13.147489999999999</v>
      </c>
    </row>
    <row r="99" spans="1:8" x14ac:dyDescent="0.2">
      <c r="A99" s="167" t="s">
        <v>121</v>
      </c>
      <c r="B99" s="72" t="s">
        <v>122</v>
      </c>
      <c r="C99" s="60"/>
      <c r="D99" s="60"/>
      <c r="E99" s="374">
        <v>2.8973399999999998</v>
      </c>
      <c r="F99" s="40">
        <v>4.8</v>
      </c>
      <c r="G99" s="25"/>
      <c r="H99" s="26">
        <f t="shared" si="4"/>
        <v>2.8973399999999998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v>370.67099999999999</v>
      </c>
      <c r="F102" s="23">
        <f t="shared" ref="F102" si="26">F103</f>
        <v>150</v>
      </c>
      <c r="G102" s="63">
        <f t="shared" si="25"/>
        <v>59.914073877715289</v>
      </c>
      <c r="H102" s="26">
        <f t="shared" si="4"/>
        <v>-248.00000000000006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420">
        <f>E105+E151+E154+E157</f>
        <v>218919.13993</v>
      </c>
      <c r="F104" s="251">
        <f>F105+F149+F151+F154+F157</f>
        <v>148185.99815000003</v>
      </c>
      <c r="G104" s="255">
        <f t="shared" si="25"/>
        <v>52.181737685864803</v>
      </c>
      <c r="H104" s="256">
        <f t="shared" si="4"/>
        <v>-200612.96006999997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421">
        <f>E106+E109+E123+E146</f>
        <v>218869.13993</v>
      </c>
      <c r="F105" s="252">
        <f>F106+F109+F123+F146</f>
        <v>148179.00566000002</v>
      </c>
      <c r="G105" s="259">
        <f t="shared" si="25"/>
        <v>52.16981964669688</v>
      </c>
      <c r="H105" s="260">
        <f t="shared" si="4"/>
        <v>-200662.96006999997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63">
        <f t="shared" ref="E106:F106" si="27">E107+E108</f>
        <v>90187.9</v>
      </c>
      <c r="F106" s="153">
        <f t="shared" si="27"/>
        <v>55648.6</v>
      </c>
      <c r="G106" s="151">
        <f t="shared" si="25"/>
        <v>50.024349929002476</v>
      </c>
      <c r="H106" s="97">
        <f t="shared" si="4"/>
        <v>-90100.1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90187.9</v>
      </c>
      <c r="F107" s="108">
        <v>55648.6</v>
      </c>
      <c r="G107" s="41">
        <f t="shared" si="25"/>
        <v>54.862824537070829</v>
      </c>
      <c r="H107" s="22">
        <f t="shared" si="4"/>
        <v>-74200.100000000006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422">
        <f t="shared" ref="E109" si="28">E110+E117+E114+E111+E113+E112+E116+E115</f>
        <v>9969.4058699999987</v>
      </c>
      <c r="F109" s="249">
        <f>F110+F117+F114+F111+F113+F112+F116+F115</f>
        <v>29305.693139999999</v>
      </c>
      <c r="G109" s="71">
        <f t="shared" si="25"/>
        <v>32.416509896241479</v>
      </c>
      <c r="H109" s="13">
        <f t="shared" si="4"/>
        <v>-20784.694129999996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2621.5940000000001</v>
      </c>
      <c r="F113" s="159">
        <v>2307.5929999999998</v>
      </c>
      <c r="G113" s="25">
        <f>E113/D113*100</f>
        <v>47.330589106140216</v>
      </c>
      <c r="H113" s="99">
        <f t="shared" si="4"/>
        <v>-2917.3059999999996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ht="24" x14ac:dyDescent="0.2">
      <c r="A115" s="286" t="s">
        <v>286</v>
      </c>
      <c r="B115" s="426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422">
        <f t="shared" ref="E117:F117" si="31">E118+E119+E120+E121+E122</f>
        <v>3112.5118699999998</v>
      </c>
      <c r="F117" s="249">
        <f t="shared" si="31"/>
        <v>1803.8618499999998</v>
      </c>
      <c r="G117" s="151">
        <f t="shared" si="29"/>
        <v>18.767029665360262</v>
      </c>
      <c r="H117" s="97">
        <f t="shared" si="4"/>
        <v>-13472.48813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418.84922999999998</v>
      </c>
      <c r="F118" s="166">
        <v>249.03064000000001</v>
      </c>
      <c r="G118" s="41">
        <f t="shared" si="29"/>
        <v>46.078023102310226</v>
      </c>
      <c r="H118" s="22">
        <f t="shared" si="4"/>
        <v>-490.15077000000002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592.25400000000002</v>
      </c>
      <c r="F119" s="166">
        <v>443.71499999999997</v>
      </c>
      <c r="G119" s="25">
        <f t="shared" si="29"/>
        <v>52.144215530903338</v>
      </c>
      <c r="H119" s="99">
        <f t="shared" si="4"/>
        <v>-543.54599999999994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1568.4088400000001</v>
      </c>
      <c r="F121" s="24">
        <v>1111.1162099999999</v>
      </c>
      <c r="G121" s="25">
        <f t="shared" si="29"/>
        <v>49.581413081275883</v>
      </c>
      <c r="H121" s="99">
        <f t="shared" si="4"/>
        <v>-1594.8911600000001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532.99980000000005</v>
      </c>
      <c r="F122" s="79"/>
      <c r="G122" s="25">
        <f t="shared" si="29"/>
        <v>5.6758260832525798</v>
      </c>
      <c r="H122" s="99">
        <f t="shared" si="4"/>
        <v>-8857.7002000000011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420">
        <f>E124+E136+E138+E140+E142+E143+E144+E139+E137+E141</f>
        <v>103500.10762</v>
      </c>
      <c r="F123" s="251">
        <f>F124+F136+F138+F140+F142+F143+F144+F139+F137</f>
        <v>58984.41952000001</v>
      </c>
      <c r="G123" s="255">
        <f>E123/D123*100</f>
        <v>55.590764111714229</v>
      </c>
      <c r="H123" s="256">
        <f t="shared" si="4"/>
        <v>-82682.092379999987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78704.863339999996</v>
      </c>
      <c r="F124" s="17">
        <f>F127+F130+F126+F125+F128+F134+F131+F132+F133+F135+F129</f>
        <v>42595.331240000007</v>
      </c>
      <c r="G124" s="151">
        <f>E124/D124*100</f>
        <v>57.19057114372621</v>
      </c>
      <c r="H124" s="97">
        <f t="shared" si="4"/>
        <v>-58913.73666000001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790.96500000000003</v>
      </c>
      <c r="F125" s="173"/>
      <c r="G125" s="41">
        <f>E125/D125*100</f>
        <v>52.720455908818245</v>
      </c>
      <c r="H125" s="22">
        <f t="shared" si="4"/>
        <v>-709.33499999999992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57218</v>
      </c>
      <c r="F127" s="175">
        <v>32725</v>
      </c>
      <c r="G127" s="25">
        <f t="shared" si="32"/>
        <v>59.000706342127373</v>
      </c>
      <c r="H127" s="99">
        <f t="shared" si="33"/>
        <v>-39760.5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9559</v>
      </c>
      <c r="F128" s="175">
        <v>4966</v>
      </c>
      <c r="G128" s="25">
        <f t="shared" si="32"/>
        <v>55.004747245159244</v>
      </c>
      <c r="H128" s="99">
        <f t="shared" si="33"/>
        <v>-7819.5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463.81299999999999</v>
      </c>
      <c r="F129" s="177">
        <v>381.19499999999999</v>
      </c>
      <c r="G129" s="25">
        <f t="shared" si="32"/>
        <v>52.049489395129612</v>
      </c>
      <c r="H129" s="99">
        <f t="shared" si="33"/>
        <v>-427.28700000000003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115.73558</v>
      </c>
      <c r="F131" s="175">
        <v>34.096800000000002</v>
      </c>
      <c r="G131" s="46">
        <f t="shared" si="32"/>
        <v>8.9495499536034639</v>
      </c>
      <c r="H131" s="99">
        <f t="shared" si="33"/>
        <v>-1177.46442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5397.1329999999998</v>
      </c>
      <c r="F133" s="166">
        <v>3555.9740000000002</v>
      </c>
      <c r="G133" s="25">
        <f>E133/D133*100</f>
        <v>48.202459631323237</v>
      </c>
      <c r="H133" s="99">
        <f>E133-D133</f>
        <v>-5799.6669999999995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1400.6</v>
      </c>
      <c r="F134" s="175"/>
      <c r="G134" s="46">
        <f t="shared" si="32"/>
        <v>100</v>
      </c>
      <c r="H134" s="99">
        <f t="shared" si="33"/>
        <v>0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3689.6167599999999</v>
      </c>
      <c r="F135" s="89">
        <v>891.75343999999996</v>
      </c>
      <c r="G135" s="32">
        <f t="shared" si="32"/>
        <v>58.506838558267127</v>
      </c>
      <c r="H135" s="96">
        <f t="shared" si="33"/>
        <v>-2616.6832400000003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597.33699999999999</v>
      </c>
      <c r="F136" s="79">
        <v>310.08699999999999</v>
      </c>
      <c r="G136" s="46">
        <f t="shared" si="32"/>
        <v>33.826207599524324</v>
      </c>
      <c r="H136" s="99">
        <f t="shared" si="33"/>
        <v>-1168.5630000000001</v>
      </c>
    </row>
    <row r="137" spans="1:8" ht="36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858.22580000000005</v>
      </c>
      <c r="F138" s="79">
        <v>866.65</v>
      </c>
      <c r="G138" s="25">
        <f t="shared" si="32"/>
        <v>48.193272686433069</v>
      </c>
      <c r="H138" s="99">
        <f t="shared" si="33"/>
        <v>-922.57419999999991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349.65</v>
      </c>
      <c r="F142" s="24">
        <v>181.011</v>
      </c>
      <c r="G142" s="25">
        <f t="shared" si="32"/>
        <v>50</v>
      </c>
      <c r="H142" s="99">
        <f t="shared" si="33"/>
        <v>-349.65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799.93147999999997</v>
      </c>
      <c r="F143" s="24">
        <v>553.74856</v>
      </c>
      <c r="G143" s="25">
        <f t="shared" si="32"/>
        <v>50.6125580512496</v>
      </c>
      <c r="H143" s="99">
        <f t="shared" si="33"/>
        <v>-780.56852000000003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21160</v>
      </c>
      <c r="F144" s="101">
        <f>F145</f>
        <v>13214</v>
      </c>
      <c r="G144" s="71">
        <f>E144/D144*100</f>
        <v>50.822625195148305</v>
      </c>
      <c r="H144" s="13">
        <f>E144-D144</f>
        <v>-20475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21160</v>
      </c>
      <c r="F145" s="189">
        <v>13214</v>
      </c>
      <c r="G145" s="21">
        <f>E145/D145*100</f>
        <v>50.822625195148305</v>
      </c>
      <c r="H145" s="80">
        <f>E145-D145</f>
        <v>-20475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23">
        <f>E147+E148+E149</f>
        <v>15211.72644</v>
      </c>
      <c r="F146" s="192">
        <f>F147+F148</f>
        <v>4240.2929999999997</v>
      </c>
      <c r="G146" s="71">
        <f>E146/D146*100</f>
        <v>68.19016864056519</v>
      </c>
      <c r="H146" s="13">
        <f>E146-D146</f>
        <v>-7096.0735599999989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24">
        <v>7503.5150000000003</v>
      </c>
      <c r="F147" s="197">
        <v>4240.2929999999997</v>
      </c>
      <c r="G147" s="41">
        <f>E147/D147*100</f>
        <v>60.965525926648148</v>
      </c>
      <c r="H147" s="22">
        <f>E147-D147</f>
        <v>-4804.2849999999989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25">
        <v>7708.21144</v>
      </c>
      <c r="F148" s="105"/>
      <c r="G148" s="29"/>
      <c r="H148" s="74">
        <f>E148-D148</f>
        <v>-2291.78856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50</v>
      </c>
      <c r="F151" s="36">
        <f t="shared" si="35"/>
        <v>24.315270000000002</v>
      </c>
      <c r="G151" s="201">
        <f t="shared" si="35"/>
        <v>0</v>
      </c>
      <c r="H151" s="207">
        <f t="shared" si="35"/>
        <v>50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>
        <v>50</v>
      </c>
      <c r="F153" s="105">
        <v>21.315270000000002</v>
      </c>
      <c r="G153" s="211">
        <v>0</v>
      </c>
      <c r="H153" s="96">
        <f>E153-C153</f>
        <v>50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283317.89338999998</v>
      </c>
      <c r="F159" s="36">
        <f>F8+F104</f>
        <v>196084.33165000004</v>
      </c>
      <c r="G159" s="12">
        <f>E159/D159*100</f>
        <v>50.417474595843395</v>
      </c>
      <c r="H159" s="13">
        <f>E159-D159</f>
        <v>-278625.94782999996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sqref="A1:XFD1048576"/>
    </sheetView>
  </sheetViews>
  <sheetFormatPr defaultRowHeight="12" x14ac:dyDescent="0.2"/>
  <cols>
    <col min="1" max="1" width="20.5703125" style="19" customWidth="1"/>
    <col min="2" max="2" width="60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317</v>
      </c>
      <c r="C4" s="3"/>
      <c r="D4" s="3"/>
      <c r="E4" s="360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318</v>
      </c>
      <c r="F5" s="454" t="s">
        <v>319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416">
        <f>E9+E20+E32+E50+E64+E97+E37+E29+E14+E59+E55</f>
        <v>64398.75346</v>
      </c>
      <c r="F8" s="251">
        <f>F9+F20+F32+F50+F64+F97+F37+F29+F14+F59+F55</f>
        <v>47898.333500000008</v>
      </c>
      <c r="G8" s="275">
        <f t="shared" ref="G8:G40" si="0">E8/D8*100</f>
        <v>45.220115215441226</v>
      </c>
      <c r="H8" s="256">
        <f t="shared" ref="H8:H40" si="1">E8-D8</f>
        <v>-78012.987759999989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31355.496900000002</v>
      </c>
      <c r="F9" s="18">
        <f>F10</f>
        <v>24218.662250000001</v>
      </c>
      <c r="G9" s="38">
        <f t="shared" si="0"/>
        <v>45.669599076925515</v>
      </c>
      <c r="H9" s="97">
        <f t="shared" si="1"/>
        <v>-37301.766430000003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31355.496900000002</v>
      </c>
      <c r="F10" s="20">
        <f>F11+F12+F13</f>
        <v>24218.662250000001</v>
      </c>
      <c r="G10" s="21">
        <f t="shared" si="0"/>
        <v>45.669599076925515</v>
      </c>
      <c r="H10" s="22">
        <f t="shared" si="1"/>
        <v>-37301.766430000003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30921.890589999999</v>
      </c>
      <c r="F11" s="43">
        <v>24098.585849999999</v>
      </c>
      <c r="G11" s="62">
        <f t="shared" si="0"/>
        <v>45.590991038968767</v>
      </c>
      <c r="H11" s="44">
        <f t="shared" si="1"/>
        <v>-36902.672740000009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232.00569999999999</v>
      </c>
      <c r="F12" s="267">
        <v>104.58955</v>
      </c>
      <c r="G12" s="268">
        <f t="shared" si="0"/>
        <v>81.98081272084805</v>
      </c>
      <c r="H12" s="44">
        <f t="shared" si="1"/>
        <v>-50.99430000000001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201.60060999999999</v>
      </c>
      <c r="F13" s="270">
        <v>15.48685</v>
      </c>
      <c r="G13" s="271">
        <f t="shared" si="0"/>
        <v>36.674660724031284</v>
      </c>
      <c r="H13" s="272">
        <f t="shared" si="1"/>
        <v>-348.09939000000008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5731.9603299999999</v>
      </c>
      <c r="F14" s="37">
        <f>F15</f>
        <v>3132.7245299999995</v>
      </c>
      <c r="G14" s="38">
        <f t="shared" si="0"/>
        <v>54.456933079126635</v>
      </c>
      <c r="H14" s="13">
        <f t="shared" si="1"/>
        <v>-4793.7156599999998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5731.9603299999999</v>
      </c>
      <c r="F15" s="40">
        <f>F16+F17+F18+F19</f>
        <v>3132.7245299999995</v>
      </c>
      <c r="G15" s="41">
        <f t="shared" si="0"/>
        <v>54.456933079126635</v>
      </c>
      <c r="H15" s="22">
        <f t="shared" si="1"/>
        <v>-4793.7156599999998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2821.3949299999999</v>
      </c>
      <c r="F16" s="43">
        <v>1415.3838699999999</v>
      </c>
      <c r="G16" s="25">
        <f t="shared" si="0"/>
        <v>59.285673050911335</v>
      </c>
      <c r="H16" s="44">
        <f t="shared" si="1"/>
        <v>-1937.5877800000003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16.609359999999999</v>
      </c>
      <c r="F17" s="43">
        <v>10.45096</v>
      </c>
      <c r="G17" s="25">
        <f t="shared" si="0"/>
        <v>63.042261197833923</v>
      </c>
      <c r="H17" s="44">
        <f t="shared" si="1"/>
        <v>-9.7370300000000007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3250.0623900000001</v>
      </c>
      <c r="F18" s="43">
        <v>1963.8881899999999</v>
      </c>
      <c r="G18" s="46">
        <f t="shared" si="0"/>
        <v>51.286312075156879</v>
      </c>
      <c r="H18" s="44">
        <f t="shared" si="1"/>
        <v>-3087.0327500000003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-356.10635000000002</v>
      </c>
      <c r="F19" s="48">
        <v>-256.99849</v>
      </c>
      <c r="G19" s="29">
        <f t="shared" si="0"/>
        <v>59.674469091446859</v>
      </c>
      <c r="H19" s="44">
        <f t="shared" si="1"/>
        <v>240.64189999999996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20400.327219999999</v>
      </c>
      <c r="F20" s="51">
        <f>F21+F25+F27+F28+F26</f>
        <v>15671.417039999998</v>
      </c>
      <c r="G20" s="12">
        <f t="shared" si="0"/>
        <v>78.0323585055054</v>
      </c>
      <c r="H20" s="52">
        <f t="shared" si="1"/>
        <v>-5743.092779999999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16159.06011</v>
      </c>
      <c r="F21" s="39">
        <f>F22+F23+F24</f>
        <v>10287.17798</v>
      </c>
      <c r="G21" s="46">
        <f t="shared" si="0"/>
        <v>79.896465315203955</v>
      </c>
      <c r="H21" s="22">
        <f t="shared" si="1"/>
        <v>-4065.9398899999997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10314.423500000001</v>
      </c>
      <c r="F22" s="43">
        <v>7190.27268</v>
      </c>
      <c r="G22" s="62">
        <f t="shared" si="0"/>
        <v>80.903784610557693</v>
      </c>
      <c r="H22" s="44">
        <f t="shared" si="1"/>
        <v>-2434.5764999999992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5844.6366099999996</v>
      </c>
      <c r="F23" s="43">
        <v>3096.9045999999998</v>
      </c>
      <c r="G23" s="62">
        <f t="shared" si="0"/>
        <v>78.178659844836801</v>
      </c>
      <c r="H23" s="44">
        <f t="shared" si="1"/>
        <v>-1631.3633900000004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2.22356</v>
      </c>
      <c r="F25" s="59">
        <v>128.25513000000001</v>
      </c>
      <c r="G25" s="25" t="e">
        <f t="shared" si="0"/>
        <v>#DIV/0!</v>
      </c>
      <c r="H25" s="26">
        <f t="shared" si="1"/>
        <v>2.22356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1.0308200000000001</v>
      </c>
      <c r="F26" s="31">
        <v>0.35235</v>
      </c>
      <c r="G26" s="25" t="e">
        <f t="shared" si="0"/>
        <v>#DIV/0!</v>
      </c>
      <c r="H26" s="26">
        <f t="shared" si="1"/>
        <v>1.0308200000000001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3752.5257999999999</v>
      </c>
      <c r="F27" s="61">
        <v>4862.0953499999996</v>
      </c>
      <c r="G27" s="25">
        <f t="shared" si="0"/>
        <v>70.253337127580309</v>
      </c>
      <c r="H27" s="26">
        <f t="shared" si="1"/>
        <v>-1588.8942000000002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485.48692999999997</v>
      </c>
      <c r="F28" s="31">
        <v>393.53622999999999</v>
      </c>
      <c r="G28" s="63">
        <f t="shared" si="0"/>
        <v>84.139849220103983</v>
      </c>
      <c r="H28" s="26">
        <f t="shared" si="1"/>
        <v>-91.513070000000027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417">
        <f>E30+E31</f>
        <v>1722.1852000000001</v>
      </c>
      <c r="F29" s="11">
        <f>F30+F31</f>
        <v>1451.8832200000002</v>
      </c>
      <c r="G29" s="12">
        <f t="shared" si="0"/>
        <v>16.828442000695414</v>
      </c>
      <c r="H29" s="52">
        <f t="shared" si="1"/>
        <v>-8511.5916400000006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244.47062</v>
      </c>
      <c r="F30" s="66">
        <v>114.42359</v>
      </c>
      <c r="G30" s="41">
        <f t="shared" si="0"/>
        <v>22.741453023255815</v>
      </c>
      <c r="H30" s="22">
        <f t="shared" si="1"/>
        <v>-830.52937999999995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1477.7145800000001</v>
      </c>
      <c r="F31" s="59">
        <v>1337.4596300000001</v>
      </c>
      <c r="G31" s="69">
        <f t="shared" si="0"/>
        <v>16.134409712290797</v>
      </c>
      <c r="H31" s="33">
        <f t="shared" si="1"/>
        <v>-7681.0622600000006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68">
        <f t="shared" ref="E32:F32" si="2">E33+E35+E36</f>
        <v>707.76346999999998</v>
      </c>
      <c r="F32" s="11">
        <f t="shared" si="2"/>
        <v>535.03195999999991</v>
      </c>
      <c r="G32" s="71">
        <f t="shared" si="0"/>
        <v>40.967453573717307</v>
      </c>
      <c r="H32" s="52">
        <f t="shared" si="1"/>
        <v>-1019.8603099999999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693.04346999999996</v>
      </c>
      <c r="F33" s="28">
        <f>F34</f>
        <v>526.99195999999995</v>
      </c>
      <c r="G33" s="46">
        <f t="shared" si="0"/>
        <v>42.28453142159853</v>
      </c>
      <c r="H33" s="22">
        <f t="shared" si="1"/>
        <v>-945.95653000000004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693.04346999999996</v>
      </c>
      <c r="F34" s="48">
        <v>526.99195999999995</v>
      </c>
      <c r="G34" s="288">
        <f t="shared" si="0"/>
        <v>42.28453142159853</v>
      </c>
      <c r="H34" s="44">
        <f t="shared" si="1"/>
        <v>-945.95653000000004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14.72</v>
      </c>
      <c r="F35" s="61">
        <v>8.0399999999999991</v>
      </c>
      <c r="G35" s="46">
        <f t="shared" si="0"/>
        <v>17.815694222655999</v>
      </c>
      <c r="H35" s="26">
        <f t="shared" si="1"/>
        <v>-67.903779999999998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51">
        <f>E38+E46+E47+E45</f>
        <v>3383.9897399999995</v>
      </c>
      <c r="F37" s="76">
        <f>F38+F46+F47+F45</f>
        <v>1941.95633</v>
      </c>
      <c r="G37" s="12">
        <f t="shared" si="0"/>
        <v>14.075612141617915</v>
      </c>
      <c r="H37" s="13">
        <f t="shared" si="1"/>
        <v>-20657.520540000001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69">
        <f>E39+E41+E43</f>
        <v>2664.62772</v>
      </c>
      <c r="F38" s="39">
        <f>F39+F41+F43</f>
        <v>1539.3037099999999</v>
      </c>
      <c r="G38" s="21">
        <f t="shared" si="0"/>
        <v>11.638685457252759</v>
      </c>
      <c r="H38" s="80">
        <f t="shared" si="1"/>
        <v>-20229.948560000001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1473.3375599999999</v>
      </c>
      <c r="F39" s="23">
        <f>F40</f>
        <v>853.80282999999997</v>
      </c>
      <c r="G39" s="25">
        <f t="shared" si="0"/>
        <v>14.356237247507963</v>
      </c>
      <c r="H39" s="26">
        <f t="shared" si="1"/>
        <v>-8789.3624400000008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18">
        <v>1473.3375599999999</v>
      </c>
      <c r="F40" s="47">
        <v>853.80282999999997</v>
      </c>
      <c r="G40" s="303">
        <f t="shared" si="0"/>
        <v>14.356237247507963</v>
      </c>
      <c r="H40" s="304">
        <f t="shared" si="1"/>
        <v>-8789.3624400000008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72">
        <f>E42</f>
        <v>1026.7889</v>
      </c>
      <c r="F41" s="68">
        <f>F42</f>
        <v>563.33290999999997</v>
      </c>
      <c r="G41" s="85">
        <f>G42</f>
        <v>8.3865629643278368</v>
      </c>
      <c r="H41" s="23">
        <f>E41-D41</f>
        <v>-11216.473380000001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65">
        <v>1026.7889</v>
      </c>
      <c r="F42" s="42">
        <v>563.33290999999997</v>
      </c>
      <c r="G42" s="305">
        <f>E42/D42*100</f>
        <v>8.3865629643278368</v>
      </c>
      <c r="H42" s="42">
        <f>E42-D42</f>
        <v>-11216.473380000001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164.50126</v>
      </c>
      <c r="F43" s="23">
        <f>F44</f>
        <v>122.16797</v>
      </c>
      <c r="G43" s="85">
        <f>G44</f>
        <v>42.330245436345578</v>
      </c>
      <c r="H43" s="68">
        <f>E43-D43</f>
        <v>-224.11273999999997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70">
        <v>164.50126</v>
      </c>
      <c r="F44" s="47">
        <v>122.16797</v>
      </c>
      <c r="G44" s="305">
        <f>E44/D44*100</f>
        <v>42.330245436345578</v>
      </c>
      <c r="H44" s="42">
        <f>H43</f>
        <v>-224.11273999999997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87.964669999999998</v>
      </c>
      <c r="F45" s="68">
        <v>53.0015</v>
      </c>
      <c r="G45" s="63">
        <f t="shared" ref="G45:G64" si="3">E45/D45*100</f>
        <v>48.085467982988398</v>
      </c>
      <c r="H45" s="88">
        <f t="shared" ref="H45:H125" si="4">E45-D45</f>
        <v>-94.969329999999999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310.59426000000002</v>
      </c>
      <c r="F46" s="89">
        <v>179.78583</v>
      </c>
      <c r="G46" s="63">
        <f t="shared" si="3"/>
        <v>52.841923849059178</v>
      </c>
      <c r="H46" s="88">
        <f t="shared" si="4"/>
        <v>-277.18573999999995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68">
        <f t="shared" ref="E47:F47" si="5">E48+E49</f>
        <v>320.80309</v>
      </c>
      <c r="F47" s="11">
        <f t="shared" si="5"/>
        <v>169.86528999999999</v>
      </c>
      <c r="G47" s="12">
        <f t="shared" si="3"/>
        <v>85.270078677369625</v>
      </c>
      <c r="H47" s="13">
        <f t="shared" si="4"/>
        <v>-55.41691000000003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291.62133999999998</v>
      </c>
      <c r="F48" s="93">
        <v>169.86528999999999</v>
      </c>
      <c r="G48" s="29">
        <f t="shared" si="3"/>
        <v>79.848129894310276</v>
      </c>
      <c r="H48" s="74">
        <f t="shared" si="4"/>
        <v>-73.598660000000052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29.181750000000001</v>
      </c>
      <c r="F49" s="95"/>
      <c r="G49" s="32">
        <f t="shared" si="3"/>
        <v>265.28863636363639</v>
      </c>
      <c r="H49" s="96">
        <f t="shared" si="4"/>
        <v>18.181750000000001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1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13.767620000000001</v>
      </c>
      <c r="F52" s="43">
        <v>28.00207</v>
      </c>
      <c r="G52" s="62">
        <f t="shared" si="3"/>
        <v>18.21113756613757</v>
      </c>
      <c r="H52" s="344">
        <f t="shared" si="4"/>
        <v>-61.832379999999993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3.8014600000000001</v>
      </c>
      <c r="F53" s="43">
        <v>1.38456</v>
      </c>
      <c r="G53" s="62">
        <f t="shared" si="3"/>
        <v>316.78833333333336</v>
      </c>
      <c r="H53" s="44">
        <f t="shared" si="4"/>
        <v>2.6014600000000003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359.57600000000002</v>
      </c>
      <c r="F59" s="35">
        <f t="shared" si="7"/>
        <v>110.88021000000001</v>
      </c>
      <c r="G59" s="12">
        <f t="shared" si="3"/>
        <v>255.01843971631209</v>
      </c>
      <c r="H59" s="13">
        <f t="shared" si="4"/>
        <v>218.57600000000002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122.90600000000001</v>
      </c>
      <c r="F60" s="109"/>
      <c r="G60" s="46" t="e">
        <f t="shared" si="3"/>
        <v>#DIV/0!</v>
      </c>
      <c r="H60" s="22">
        <f t="shared" si="4"/>
        <v>122.90600000000001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74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71">
        <f>E65+E67+E69+E71+E75+E77+E81+E83+E92+E73+E95+E85+E87+E89+E79</f>
        <v>308.90535</v>
      </c>
      <c r="F64" s="77">
        <f t="shared" ref="F64" si="9">F65+F67+F69+F71+F75+F77+F81+F83+F92+F73+F95+F85+F87+F89</f>
        <v>442.92802999999998</v>
      </c>
      <c r="G64" s="114">
        <f t="shared" si="3"/>
        <v>139.14655405405404</v>
      </c>
      <c r="H64" s="115">
        <f>E64-D64</f>
        <v>86.905349999999999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69">
        <f t="shared" ref="E65:F65" si="10">E66</f>
        <v>3.0249999999999999</v>
      </c>
      <c r="F65" s="79">
        <f t="shared" si="10"/>
        <v>1.075</v>
      </c>
      <c r="G65" s="103">
        <f>E65/D65*100</f>
        <v>37.8125</v>
      </c>
      <c r="H65" s="39">
        <f t="shared" si="4"/>
        <v>-4.9749999999999996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3.0249999999999999</v>
      </c>
      <c r="F66" s="316">
        <v>1.075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69">
        <f t="shared" ref="E67:F67" si="11">E68</f>
        <v>36.852400000000003</v>
      </c>
      <c r="F67" s="79">
        <f t="shared" si="11"/>
        <v>26.94566</v>
      </c>
      <c r="G67" s="103">
        <f t="shared" ref="G67:G71" si="12">E67/D67*100</f>
        <v>118.87870967741935</v>
      </c>
      <c r="H67" s="23">
        <f t="shared" si="4"/>
        <v>5.8524000000000029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36.852400000000003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6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6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6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69">
        <f>E76</f>
        <v>8.2500499999999999</v>
      </c>
      <c r="F75" s="79">
        <f>F76</f>
        <v>8.9994999999999994</v>
      </c>
      <c r="G75" s="122" t="e">
        <f>E75/D75*100</f>
        <v>#DIV/0!</v>
      </c>
      <c r="H75" s="23">
        <f>E75-D75</f>
        <v>8.2500499999999999</v>
      </c>
    </row>
    <row r="76" spans="1:8" ht="60" x14ac:dyDescent="0.2">
      <c r="A76" s="118" t="s">
        <v>79</v>
      </c>
      <c r="B76" s="121" t="s">
        <v>80</v>
      </c>
      <c r="C76" s="124"/>
      <c r="D76" s="124"/>
      <c r="E76" s="392">
        <v>8.2500499999999999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69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72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69">
        <f t="shared" ref="E79:F79" si="18">E80</f>
        <v>6.1172399999999998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6.1172399999999998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6.1172399999999998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69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69">
        <f t="shared" ref="E83:F83" si="21">E84</f>
        <v>77.683220000000006</v>
      </c>
      <c r="F83" s="79">
        <f t="shared" si="21"/>
        <v>31.03396</v>
      </c>
      <c r="G83" s="122">
        <f t="shared" si="16"/>
        <v>221.95205714285717</v>
      </c>
      <c r="H83" s="23">
        <f t="shared" si="17"/>
        <v>42.683220000000006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77.683220000000006</v>
      </c>
      <c r="F84" s="43">
        <v>31.03396</v>
      </c>
      <c r="G84" s="126"/>
      <c r="H84" s="42"/>
    </row>
    <row r="85" spans="1:9" ht="72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6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6.7481900000000001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6.7481900000000001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6.7481900000000001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28.649909999999998</v>
      </c>
      <c r="F89" s="23">
        <f>F90+F91</f>
        <v>0</v>
      </c>
      <c r="G89" s="122">
        <f t="shared" si="16"/>
        <v>110.19196153846154</v>
      </c>
      <c r="H89" s="23">
        <f>E89-D89</f>
        <v>2.6499099999999984</v>
      </c>
      <c r="I89" s="45"/>
    </row>
    <row r="90" spans="1:9" ht="48" x14ac:dyDescent="0.2">
      <c r="A90" s="132" t="s">
        <v>103</v>
      </c>
      <c r="B90" s="133" t="s">
        <v>104</v>
      </c>
      <c r="C90" s="124"/>
      <c r="D90" s="124">
        <v>26</v>
      </c>
      <c r="E90" s="392">
        <v>28.649909999999998</v>
      </c>
      <c r="F90" s="24"/>
      <c r="G90" s="126">
        <f t="shared" si="16"/>
        <v>110.19196153846154</v>
      </c>
      <c r="H90" s="42">
        <f>E90-D90</f>
        <v>2.6499099999999984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2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72">
        <f t="shared" ref="E92:F92" si="23">E93+E94</f>
        <v>2.2350500000000002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2.2350500000000002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70">
        <v>1.61005</v>
      </c>
      <c r="F93" s="48">
        <v>11.57856</v>
      </c>
      <c r="G93" s="126" t="e">
        <f t="shared" si="16"/>
        <v>#DIV/0!</v>
      </c>
      <c r="H93" s="42">
        <f t="shared" si="22"/>
        <v>1.61005</v>
      </c>
    </row>
    <row r="94" spans="1:9" ht="48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72">
        <v>123</v>
      </c>
      <c r="F95" s="24">
        <f t="shared" ref="F95" si="24">F96</f>
        <v>360</v>
      </c>
      <c r="G95" s="139" t="e">
        <f t="shared" si="16"/>
        <v>#DIV/0!</v>
      </c>
      <c r="H95" s="68">
        <f t="shared" si="22"/>
        <v>123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419">
        <f>E98+E99+E100+E101+E102</f>
        <v>386.71582999999998</v>
      </c>
      <c r="F97" s="144">
        <f>F98+F99+F100+F101+F102</f>
        <v>270.40696000000003</v>
      </c>
      <c r="G97" s="145">
        <f>E97/D97*100</f>
        <v>62.507508837491976</v>
      </c>
      <c r="H97" s="146">
        <f t="shared" si="4"/>
        <v>-231.95517000000007</v>
      </c>
    </row>
    <row r="98" spans="1:8" x14ac:dyDescent="0.2">
      <c r="A98" s="286" t="s">
        <v>119</v>
      </c>
      <c r="B98" s="19" t="s">
        <v>120</v>
      </c>
      <c r="C98" s="27"/>
      <c r="D98" s="27"/>
      <c r="E98" s="395">
        <v>13.147489999999999</v>
      </c>
      <c r="F98" s="40"/>
      <c r="G98" s="25"/>
      <c r="H98" s="22">
        <f t="shared" si="4"/>
        <v>13.147489999999999</v>
      </c>
    </row>
    <row r="99" spans="1:8" x14ac:dyDescent="0.2">
      <c r="A99" s="167" t="s">
        <v>121</v>
      </c>
      <c r="B99" s="72" t="s">
        <v>122</v>
      </c>
      <c r="C99" s="60"/>
      <c r="D99" s="60"/>
      <c r="E99" s="374">
        <v>2.8973399999999998</v>
      </c>
      <c r="F99" s="40">
        <v>4.8</v>
      </c>
      <c r="G99" s="25"/>
      <c r="H99" s="26">
        <f t="shared" si="4"/>
        <v>2.8973399999999998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v>370.67099999999999</v>
      </c>
      <c r="F102" s="23">
        <f t="shared" ref="F102" si="26">F103</f>
        <v>150</v>
      </c>
      <c r="G102" s="63">
        <f t="shared" si="25"/>
        <v>59.914073877715289</v>
      </c>
      <c r="H102" s="26">
        <f t="shared" si="4"/>
        <v>-248.00000000000006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420">
        <f>E105+E151+E154+E157</f>
        <v>218919.13993</v>
      </c>
      <c r="F104" s="251">
        <f>F105+F149+F151+F154+F157</f>
        <v>148185.99815000003</v>
      </c>
      <c r="G104" s="255">
        <f t="shared" si="25"/>
        <v>52.181737685864803</v>
      </c>
      <c r="H104" s="256">
        <f t="shared" si="4"/>
        <v>-200612.96006999997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421">
        <f>E106+E109+E123+E146</f>
        <v>218869.13993</v>
      </c>
      <c r="F105" s="252">
        <f>F106+F109+F123+F146</f>
        <v>148179.00566000002</v>
      </c>
      <c r="G105" s="259">
        <f t="shared" si="25"/>
        <v>52.16981964669688</v>
      </c>
      <c r="H105" s="260">
        <f t="shared" si="4"/>
        <v>-200662.96006999997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63">
        <f t="shared" ref="E106:F106" si="27">E107+E108</f>
        <v>90187.9</v>
      </c>
      <c r="F106" s="153">
        <f t="shared" si="27"/>
        <v>55648.6</v>
      </c>
      <c r="G106" s="151">
        <f t="shared" si="25"/>
        <v>50.024349929002476</v>
      </c>
      <c r="H106" s="97">
        <f t="shared" si="4"/>
        <v>-90100.1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90187.9</v>
      </c>
      <c r="F107" s="108">
        <v>55648.6</v>
      </c>
      <c r="G107" s="41">
        <f t="shared" si="25"/>
        <v>54.862824537070829</v>
      </c>
      <c r="H107" s="22">
        <f t="shared" si="4"/>
        <v>-74200.100000000006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422">
        <f t="shared" ref="E109" si="28">E110+E117+E114+E111+E113+E112+E116+E115</f>
        <v>9969.4058699999987</v>
      </c>
      <c r="F109" s="249">
        <f>F110+F117+F114+F111+F113+F112+F116+F115</f>
        <v>29305.693139999999</v>
      </c>
      <c r="G109" s="71">
        <f t="shared" si="25"/>
        <v>32.416509896241479</v>
      </c>
      <c r="H109" s="13">
        <f t="shared" si="4"/>
        <v>-20784.694129999996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2621.5940000000001</v>
      </c>
      <c r="F113" s="159">
        <v>2307.5929999999998</v>
      </c>
      <c r="G113" s="25">
        <f>E113/D113*100</f>
        <v>47.330589106140216</v>
      </c>
      <c r="H113" s="99">
        <f t="shared" si="4"/>
        <v>-2917.3059999999996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ht="24" x14ac:dyDescent="0.2">
      <c r="A115" s="286" t="s">
        <v>286</v>
      </c>
      <c r="B115" s="426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422">
        <f t="shared" ref="E117:F117" si="31">E118+E119+E120+E121+E122</f>
        <v>3112.5118699999998</v>
      </c>
      <c r="F117" s="249">
        <f t="shared" si="31"/>
        <v>1803.8618499999998</v>
      </c>
      <c r="G117" s="151">
        <f t="shared" si="29"/>
        <v>18.767029665360262</v>
      </c>
      <c r="H117" s="97">
        <f t="shared" si="4"/>
        <v>-13472.48813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418.84922999999998</v>
      </c>
      <c r="F118" s="166">
        <v>249.03064000000001</v>
      </c>
      <c r="G118" s="41">
        <f t="shared" si="29"/>
        <v>46.078023102310226</v>
      </c>
      <c r="H118" s="22">
        <f t="shared" si="4"/>
        <v>-490.15077000000002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592.25400000000002</v>
      </c>
      <c r="F119" s="166">
        <v>443.71499999999997</v>
      </c>
      <c r="G119" s="25">
        <f t="shared" si="29"/>
        <v>52.144215530903338</v>
      </c>
      <c r="H119" s="99">
        <f t="shared" si="4"/>
        <v>-543.54599999999994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1568.4088400000001</v>
      </c>
      <c r="F121" s="24">
        <v>1111.1162099999999</v>
      </c>
      <c r="G121" s="25">
        <f t="shared" si="29"/>
        <v>49.581413081275883</v>
      </c>
      <c r="H121" s="99">
        <f t="shared" si="4"/>
        <v>-1594.8911600000001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532.99980000000005</v>
      </c>
      <c r="F122" s="79"/>
      <c r="G122" s="25">
        <f t="shared" si="29"/>
        <v>5.6758260832525798</v>
      </c>
      <c r="H122" s="99">
        <f t="shared" si="4"/>
        <v>-8857.7002000000011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420">
        <f>E124+E136+E138+E140+E142+E143+E144+E139+E137+E141</f>
        <v>103500.10762</v>
      </c>
      <c r="F123" s="251">
        <f>F124+F136+F138+F140+F142+F143+F144+F139+F137</f>
        <v>58984.41952000001</v>
      </c>
      <c r="G123" s="255">
        <f>E123/D123*100</f>
        <v>55.590764111714229</v>
      </c>
      <c r="H123" s="256">
        <f t="shared" si="4"/>
        <v>-82682.092379999987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78704.863339999996</v>
      </c>
      <c r="F124" s="17">
        <f>F127+F130+F126+F125+F128+F134+F131+F132+F133+F135+F129</f>
        <v>42595.331240000007</v>
      </c>
      <c r="G124" s="151">
        <f>E124/D124*100</f>
        <v>57.19057114372621</v>
      </c>
      <c r="H124" s="97">
        <f t="shared" si="4"/>
        <v>-58913.73666000001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790.96500000000003</v>
      </c>
      <c r="F125" s="173"/>
      <c r="G125" s="41">
        <f>E125/D125*100</f>
        <v>52.720455908818245</v>
      </c>
      <c r="H125" s="22">
        <f t="shared" si="4"/>
        <v>-709.33499999999992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57218</v>
      </c>
      <c r="F127" s="175">
        <v>32725</v>
      </c>
      <c r="G127" s="25">
        <f t="shared" si="32"/>
        <v>59.000706342127373</v>
      </c>
      <c r="H127" s="99">
        <f t="shared" si="33"/>
        <v>-39760.5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9559</v>
      </c>
      <c r="F128" s="175">
        <v>4966</v>
      </c>
      <c r="G128" s="25">
        <f t="shared" si="32"/>
        <v>55.004747245159244</v>
      </c>
      <c r="H128" s="99">
        <f t="shared" si="33"/>
        <v>-7819.5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463.81299999999999</v>
      </c>
      <c r="F129" s="177">
        <v>381.19499999999999</v>
      </c>
      <c r="G129" s="25">
        <f t="shared" si="32"/>
        <v>52.049489395129612</v>
      </c>
      <c r="H129" s="99">
        <f t="shared" si="33"/>
        <v>-427.28700000000003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115.73558</v>
      </c>
      <c r="F131" s="175">
        <v>34.096800000000002</v>
      </c>
      <c r="G131" s="46">
        <f t="shared" si="32"/>
        <v>8.9495499536034639</v>
      </c>
      <c r="H131" s="99">
        <f t="shared" si="33"/>
        <v>-1177.46442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5397.1329999999998</v>
      </c>
      <c r="F133" s="166">
        <v>3555.9740000000002</v>
      </c>
      <c r="G133" s="25">
        <f>E133/D133*100</f>
        <v>48.202459631323237</v>
      </c>
      <c r="H133" s="99">
        <f>E133-D133</f>
        <v>-5799.6669999999995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1400.6</v>
      </c>
      <c r="F134" s="175"/>
      <c r="G134" s="46">
        <f t="shared" si="32"/>
        <v>100</v>
      </c>
      <c r="H134" s="99">
        <f t="shared" si="33"/>
        <v>0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3689.6167599999999</v>
      </c>
      <c r="F135" s="89">
        <v>891.75343999999996</v>
      </c>
      <c r="G135" s="32">
        <f t="shared" si="32"/>
        <v>58.506838558267127</v>
      </c>
      <c r="H135" s="96">
        <f t="shared" si="33"/>
        <v>-2616.6832400000003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597.33699999999999</v>
      </c>
      <c r="F136" s="79">
        <v>310.08699999999999</v>
      </c>
      <c r="G136" s="46">
        <f t="shared" si="32"/>
        <v>33.826207599524324</v>
      </c>
      <c r="H136" s="99">
        <f t="shared" si="33"/>
        <v>-1168.5630000000001</v>
      </c>
    </row>
    <row r="137" spans="1:8" ht="36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858.22580000000005</v>
      </c>
      <c r="F138" s="79">
        <v>866.65</v>
      </c>
      <c r="G138" s="25">
        <f t="shared" si="32"/>
        <v>48.193272686433069</v>
      </c>
      <c r="H138" s="99">
        <f t="shared" si="33"/>
        <v>-922.57419999999991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349.65</v>
      </c>
      <c r="F142" s="24">
        <v>181.011</v>
      </c>
      <c r="G142" s="25">
        <f t="shared" si="32"/>
        <v>50</v>
      </c>
      <c r="H142" s="99">
        <f t="shared" si="33"/>
        <v>-349.65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799.93147999999997</v>
      </c>
      <c r="F143" s="24">
        <v>553.74856</v>
      </c>
      <c r="G143" s="25">
        <f t="shared" si="32"/>
        <v>50.6125580512496</v>
      </c>
      <c r="H143" s="99">
        <f t="shared" si="33"/>
        <v>-780.56852000000003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21160</v>
      </c>
      <c r="F144" s="101">
        <f>F145</f>
        <v>13214</v>
      </c>
      <c r="G144" s="71">
        <f>E144/D144*100</f>
        <v>50.822625195148305</v>
      </c>
      <c r="H144" s="13">
        <f>E144-D144</f>
        <v>-20475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21160</v>
      </c>
      <c r="F145" s="189">
        <v>13214</v>
      </c>
      <c r="G145" s="21">
        <f>E145/D145*100</f>
        <v>50.822625195148305</v>
      </c>
      <c r="H145" s="80">
        <f>E145-D145</f>
        <v>-20475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23">
        <f>E147+E148+E149</f>
        <v>15211.72644</v>
      </c>
      <c r="F146" s="192">
        <f>F147+F148</f>
        <v>4240.2929999999997</v>
      </c>
      <c r="G146" s="71">
        <f>E146/D146*100</f>
        <v>68.19016864056519</v>
      </c>
      <c r="H146" s="13">
        <f>E146-D146</f>
        <v>-7096.0735599999989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24">
        <v>7503.5150000000003</v>
      </c>
      <c r="F147" s="197">
        <v>4240.2929999999997</v>
      </c>
      <c r="G147" s="41">
        <f>E147/D147*100</f>
        <v>60.965525926648148</v>
      </c>
      <c r="H147" s="22">
        <f>E147-D147</f>
        <v>-4804.2849999999989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25">
        <v>7708.21144</v>
      </c>
      <c r="F148" s="105"/>
      <c r="G148" s="29"/>
      <c r="H148" s="74">
        <f>E148-D148</f>
        <v>-2291.78856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50</v>
      </c>
      <c r="F151" s="36">
        <f t="shared" si="35"/>
        <v>24.315270000000002</v>
      </c>
      <c r="G151" s="201">
        <f t="shared" si="35"/>
        <v>0</v>
      </c>
      <c r="H151" s="207">
        <f t="shared" si="35"/>
        <v>50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>
        <v>50</v>
      </c>
      <c r="F153" s="105">
        <v>21.315270000000002</v>
      </c>
      <c r="G153" s="211">
        <v>0</v>
      </c>
      <c r="H153" s="96">
        <f>E153-C153</f>
        <v>50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283317.89338999998</v>
      </c>
      <c r="F159" s="36">
        <f>F8+F104</f>
        <v>196084.33165000004</v>
      </c>
      <c r="G159" s="12">
        <f>E159/D159*100</f>
        <v>50.417474595843395</v>
      </c>
      <c r="H159" s="13">
        <f>E159-D159</f>
        <v>-278625.94782999996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sqref="A1:XFD1048576"/>
    </sheetView>
  </sheetViews>
  <sheetFormatPr defaultRowHeight="12" x14ac:dyDescent="0.2"/>
  <cols>
    <col min="1" max="1" width="20.5703125" style="19" customWidth="1"/>
    <col min="2" max="2" width="60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317</v>
      </c>
      <c r="C4" s="3"/>
      <c r="D4" s="3"/>
      <c r="E4" s="360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318</v>
      </c>
      <c r="F5" s="454" t="s">
        <v>319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416">
        <f>E9+E20+E32+E50+E64+E97+E37+E29+E14+E59+E55</f>
        <v>64398.75346</v>
      </c>
      <c r="F8" s="251">
        <f>F9+F20+F32+F50+F64+F97+F37+F29+F14+F59+F55</f>
        <v>47898.333500000008</v>
      </c>
      <c r="G8" s="275">
        <f t="shared" ref="G8:G40" si="0">E8/D8*100</f>
        <v>45.220115215441226</v>
      </c>
      <c r="H8" s="256">
        <f t="shared" ref="H8:H40" si="1">E8-D8</f>
        <v>-78012.987759999989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31355.496900000002</v>
      </c>
      <c r="F9" s="18">
        <f>F10</f>
        <v>24218.662250000001</v>
      </c>
      <c r="G9" s="38">
        <f t="shared" si="0"/>
        <v>45.669599076925515</v>
      </c>
      <c r="H9" s="97">
        <f t="shared" si="1"/>
        <v>-37301.766430000003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31355.496900000002</v>
      </c>
      <c r="F10" s="20">
        <f>F11+F12+F13</f>
        <v>24218.662250000001</v>
      </c>
      <c r="G10" s="21">
        <f t="shared" si="0"/>
        <v>45.669599076925515</v>
      </c>
      <c r="H10" s="22">
        <f t="shared" si="1"/>
        <v>-37301.766430000003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30921.890589999999</v>
      </c>
      <c r="F11" s="43">
        <v>24098.585849999999</v>
      </c>
      <c r="G11" s="62">
        <f t="shared" si="0"/>
        <v>45.590991038968767</v>
      </c>
      <c r="H11" s="44">
        <f t="shared" si="1"/>
        <v>-36902.672740000009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232.00569999999999</v>
      </c>
      <c r="F12" s="267">
        <v>104.58955</v>
      </c>
      <c r="G12" s="268">
        <f t="shared" si="0"/>
        <v>81.98081272084805</v>
      </c>
      <c r="H12" s="44">
        <f t="shared" si="1"/>
        <v>-50.99430000000001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201.60060999999999</v>
      </c>
      <c r="F13" s="270">
        <v>15.48685</v>
      </c>
      <c r="G13" s="271">
        <f t="shared" si="0"/>
        <v>36.674660724031284</v>
      </c>
      <c r="H13" s="272">
        <f t="shared" si="1"/>
        <v>-348.09939000000008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5731.9603299999999</v>
      </c>
      <c r="F14" s="37">
        <f>F15</f>
        <v>3132.7245299999995</v>
      </c>
      <c r="G14" s="38">
        <f t="shared" si="0"/>
        <v>54.456933079126635</v>
      </c>
      <c r="H14" s="13">
        <f t="shared" si="1"/>
        <v>-4793.7156599999998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5731.9603299999999</v>
      </c>
      <c r="F15" s="40">
        <f>F16+F17+F18+F19</f>
        <v>3132.7245299999995</v>
      </c>
      <c r="G15" s="41">
        <f t="shared" si="0"/>
        <v>54.456933079126635</v>
      </c>
      <c r="H15" s="22">
        <f t="shared" si="1"/>
        <v>-4793.7156599999998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2821.3949299999999</v>
      </c>
      <c r="F16" s="43">
        <v>1415.3838699999999</v>
      </c>
      <c r="G16" s="25">
        <f t="shared" si="0"/>
        <v>59.285673050911335</v>
      </c>
      <c r="H16" s="44">
        <f t="shared" si="1"/>
        <v>-1937.5877800000003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16.609359999999999</v>
      </c>
      <c r="F17" s="43">
        <v>10.45096</v>
      </c>
      <c r="G17" s="25">
        <f t="shared" si="0"/>
        <v>63.042261197833923</v>
      </c>
      <c r="H17" s="44">
        <f t="shared" si="1"/>
        <v>-9.7370300000000007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3250.0623900000001</v>
      </c>
      <c r="F18" s="43">
        <v>1963.8881899999999</v>
      </c>
      <c r="G18" s="46">
        <f t="shared" si="0"/>
        <v>51.286312075156879</v>
      </c>
      <c r="H18" s="44">
        <f t="shared" si="1"/>
        <v>-3087.0327500000003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-356.10635000000002</v>
      </c>
      <c r="F19" s="48">
        <v>-256.99849</v>
      </c>
      <c r="G19" s="29">
        <f t="shared" si="0"/>
        <v>59.674469091446859</v>
      </c>
      <c r="H19" s="44">
        <f t="shared" si="1"/>
        <v>240.64189999999996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20400.327219999999</v>
      </c>
      <c r="F20" s="51">
        <f>F21+F25+F27+F28+F26</f>
        <v>15671.417039999998</v>
      </c>
      <c r="G20" s="12">
        <f t="shared" si="0"/>
        <v>78.0323585055054</v>
      </c>
      <c r="H20" s="52">
        <f t="shared" si="1"/>
        <v>-5743.092779999999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16159.06011</v>
      </c>
      <c r="F21" s="39">
        <f>F22+F23+F24</f>
        <v>10287.17798</v>
      </c>
      <c r="G21" s="46">
        <f t="shared" si="0"/>
        <v>79.896465315203955</v>
      </c>
      <c r="H21" s="22">
        <f t="shared" si="1"/>
        <v>-4065.9398899999997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10314.423500000001</v>
      </c>
      <c r="F22" s="43">
        <v>7190.27268</v>
      </c>
      <c r="G22" s="62">
        <f t="shared" si="0"/>
        <v>80.903784610557693</v>
      </c>
      <c r="H22" s="44">
        <f t="shared" si="1"/>
        <v>-2434.5764999999992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5844.6366099999996</v>
      </c>
      <c r="F23" s="43">
        <v>3096.9045999999998</v>
      </c>
      <c r="G23" s="62">
        <f t="shared" si="0"/>
        <v>78.178659844836801</v>
      </c>
      <c r="H23" s="44">
        <f t="shared" si="1"/>
        <v>-1631.3633900000004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2.22356</v>
      </c>
      <c r="F25" s="59">
        <v>128.25513000000001</v>
      </c>
      <c r="G25" s="25" t="e">
        <f t="shared" si="0"/>
        <v>#DIV/0!</v>
      </c>
      <c r="H25" s="26">
        <f t="shared" si="1"/>
        <v>2.22356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1.0308200000000001</v>
      </c>
      <c r="F26" s="31">
        <v>0.35235</v>
      </c>
      <c r="G26" s="25" t="e">
        <f t="shared" si="0"/>
        <v>#DIV/0!</v>
      </c>
      <c r="H26" s="26">
        <f t="shared" si="1"/>
        <v>1.0308200000000001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3752.5257999999999</v>
      </c>
      <c r="F27" s="61">
        <v>4862.0953499999996</v>
      </c>
      <c r="G27" s="25">
        <f t="shared" si="0"/>
        <v>70.253337127580309</v>
      </c>
      <c r="H27" s="26">
        <f t="shared" si="1"/>
        <v>-1588.8942000000002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485.48692999999997</v>
      </c>
      <c r="F28" s="31">
        <v>393.53622999999999</v>
      </c>
      <c r="G28" s="63">
        <f t="shared" si="0"/>
        <v>84.139849220103983</v>
      </c>
      <c r="H28" s="26">
        <f t="shared" si="1"/>
        <v>-91.513070000000027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417">
        <f>E30+E31</f>
        <v>1722.1852000000001</v>
      </c>
      <c r="F29" s="11">
        <f>F30+F31</f>
        <v>1451.8832200000002</v>
      </c>
      <c r="G29" s="12">
        <f t="shared" si="0"/>
        <v>16.828442000695414</v>
      </c>
      <c r="H29" s="52">
        <f t="shared" si="1"/>
        <v>-8511.5916400000006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244.47062</v>
      </c>
      <c r="F30" s="66">
        <v>114.42359</v>
      </c>
      <c r="G30" s="41">
        <f t="shared" si="0"/>
        <v>22.741453023255815</v>
      </c>
      <c r="H30" s="22">
        <f t="shared" si="1"/>
        <v>-830.52937999999995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1477.7145800000001</v>
      </c>
      <c r="F31" s="59">
        <v>1337.4596300000001</v>
      </c>
      <c r="G31" s="69">
        <f t="shared" si="0"/>
        <v>16.134409712290797</v>
      </c>
      <c r="H31" s="33">
        <f t="shared" si="1"/>
        <v>-7681.0622600000006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68">
        <f t="shared" ref="E32:F32" si="2">E33+E35+E36</f>
        <v>707.76346999999998</v>
      </c>
      <c r="F32" s="11">
        <f t="shared" si="2"/>
        <v>535.03195999999991</v>
      </c>
      <c r="G32" s="71">
        <f t="shared" si="0"/>
        <v>40.967453573717307</v>
      </c>
      <c r="H32" s="52">
        <f t="shared" si="1"/>
        <v>-1019.8603099999999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693.04346999999996</v>
      </c>
      <c r="F33" s="28">
        <f>F34</f>
        <v>526.99195999999995</v>
      </c>
      <c r="G33" s="46">
        <f t="shared" si="0"/>
        <v>42.28453142159853</v>
      </c>
      <c r="H33" s="22">
        <f t="shared" si="1"/>
        <v>-945.95653000000004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693.04346999999996</v>
      </c>
      <c r="F34" s="48">
        <v>526.99195999999995</v>
      </c>
      <c r="G34" s="288">
        <f t="shared" si="0"/>
        <v>42.28453142159853</v>
      </c>
      <c r="H34" s="44">
        <f t="shared" si="1"/>
        <v>-945.95653000000004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14.72</v>
      </c>
      <c r="F35" s="61">
        <v>8.0399999999999991</v>
      </c>
      <c r="G35" s="46">
        <f t="shared" si="0"/>
        <v>17.815694222655999</v>
      </c>
      <c r="H35" s="26">
        <f t="shared" si="1"/>
        <v>-67.903779999999998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51">
        <f>E38+E46+E47+E45</f>
        <v>3383.9897399999995</v>
      </c>
      <c r="F37" s="76">
        <f>F38+F46+F47+F45</f>
        <v>1941.95633</v>
      </c>
      <c r="G37" s="12">
        <f t="shared" si="0"/>
        <v>14.075612141617915</v>
      </c>
      <c r="H37" s="13">
        <f t="shared" si="1"/>
        <v>-20657.520540000001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69">
        <f>E39+E41+E43</f>
        <v>2664.62772</v>
      </c>
      <c r="F38" s="39">
        <f>F39+F41+F43</f>
        <v>1539.3037099999999</v>
      </c>
      <c r="G38" s="21">
        <f t="shared" si="0"/>
        <v>11.638685457252759</v>
      </c>
      <c r="H38" s="80">
        <f t="shared" si="1"/>
        <v>-20229.948560000001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1473.3375599999999</v>
      </c>
      <c r="F39" s="23">
        <f>F40</f>
        <v>853.80282999999997</v>
      </c>
      <c r="G39" s="25">
        <f t="shared" si="0"/>
        <v>14.356237247507963</v>
      </c>
      <c r="H39" s="26">
        <f t="shared" si="1"/>
        <v>-8789.3624400000008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18">
        <v>1473.3375599999999</v>
      </c>
      <c r="F40" s="47">
        <v>853.80282999999997</v>
      </c>
      <c r="G40" s="303">
        <f t="shared" si="0"/>
        <v>14.356237247507963</v>
      </c>
      <c r="H40" s="304">
        <f t="shared" si="1"/>
        <v>-8789.3624400000008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72">
        <f>E42</f>
        <v>1026.7889</v>
      </c>
      <c r="F41" s="68">
        <f>F42</f>
        <v>563.33290999999997</v>
      </c>
      <c r="G41" s="85">
        <f>G42</f>
        <v>8.3865629643278368</v>
      </c>
      <c r="H41" s="23">
        <f>E41-D41</f>
        <v>-11216.473380000001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65">
        <v>1026.7889</v>
      </c>
      <c r="F42" s="42">
        <v>563.33290999999997</v>
      </c>
      <c r="G42" s="305">
        <f>E42/D42*100</f>
        <v>8.3865629643278368</v>
      </c>
      <c r="H42" s="42">
        <f>E42-D42</f>
        <v>-11216.473380000001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164.50126</v>
      </c>
      <c r="F43" s="23">
        <f>F44</f>
        <v>122.16797</v>
      </c>
      <c r="G43" s="85">
        <f>G44</f>
        <v>42.330245436345578</v>
      </c>
      <c r="H43" s="68">
        <f>E43-D43</f>
        <v>-224.11273999999997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70">
        <v>164.50126</v>
      </c>
      <c r="F44" s="47">
        <v>122.16797</v>
      </c>
      <c r="G44" s="305">
        <f>E44/D44*100</f>
        <v>42.330245436345578</v>
      </c>
      <c r="H44" s="42">
        <f>H43</f>
        <v>-224.11273999999997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87.964669999999998</v>
      </c>
      <c r="F45" s="68">
        <v>53.0015</v>
      </c>
      <c r="G45" s="63">
        <f t="shared" ref="G45:G64" si="3">E45/D45*100</f>
        <v>48.085467982988398</v>
      </c>
      <c r="H45" s="88">
        <f t="shared" ref="H45:H125" si="4">E45-D45</f>
        <v>-94.969329999999999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310.59426000000002</v>
      </c>
      <c r="F46" s="89">
        <v>179.78583</v>
      </c>
      <c r="G46" s="63">
        <f t="shared" si="3"/>
        <v>52.841923849059178</v>
      </c>
      <c r="H46" s="88">
        <f t="shared" si="4"/>
        <v>-277.18573999999995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68">
        <f t="shared" ref="E47:F47" si="5">E48+E49</f>
        <v>320.80309</v>
      </c>
      <c r="F47" s="11">
        <f t="shared" si="5"/>
        <v>169.86528999999999</v>
      </c>
      <c r="G47" s="12">
        <f t="shared" si="3"/>
        <v>85.270078677369625</v>
      </c>
      <c r="H47" s="13">
        <f t="shared" si="4"/>
        <v>-55.41691000000003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291.62133999999998</v>
      </c>
      <c r="F48" s="93">
        <v>169.86528999999999</v>
      </c>
      <c r="G48" s="29">
        <f t="shared" si="3"/>
        <v>79.848129894310276</v>
      </c>
      <c r="H48" s="74">
        <f t="shared" si="4"/>
        <v>-73.598660000000052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29.181750000000001</v>
      </c>
      <c r="F49" s="95"/>
      <c r="G49" s="32">
        <f t="shared" si="3"/>
        <v>265.28863636363639</v>
      </c>
      <c r="H49" s="96">
        <f t="shared" si="4"/>
        <v>18.181750000000001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1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13.767620000000001</v>
      </c>
      <c r="F52" s="43">
        <v>28.00207</v>
      </c>
      <c r="G52" s="62">
        <f t="shared" si="3"/>
        <v>18.21113756613757</v>
      </c>
      <c r="H52" s="344">
        <f t="shared" si="4"/>
        <v>-61.832379999999993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3.8014600000000001</v>
      </c>
      <c r="F53" s="43">
        <v>1.38456</v>
      </c>
      <c r="G53" s="62">
        <f t="shared" si="3"/>
        <v>316.78833333333336</v>
      </c>
      <c r="H53" s="44">
        <f t="shared" si="4"/>
        <v>2.6014600000000003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359.57600000000002</v>
      </c>
      <c r="F59" s="35">
        <f t="shared" si="7"/>
        <v>110.88021000000001</v>
      </c>
      <c r="G59" s="12">
        <f t="shared" si="3"/>
        <v>255.01843971631209</v>
      </c>
      <c r="H59" s="13">
        <f t="shared" si="4"/>
        <v>218.57600000000002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122.90600000000001</v>
      </c>
      <c r="F60" s="109"/>
      <c r="G60" s="46" t="e">
        <f t="shared" si="3"/>
        <v>#DIV/0!</v>
      </c>
      <c r="H60" s="22">
        <f t="shared" si="4"/>
        <v>122.90600000000001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74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71">
        <f>E65+E67+E69+E71+E75+E77+E81+E83+E92+E73+E95+E85+E87+E89+E79</f>
        <v>308.90535</v>
      </c>
      <c r="F64" s="77">
        <f t="shared" ref="F64" si="9">F65+F67+F69+F71+F75+F77+F81+F83+F92+F73+F95+F85+F87+F89</f>
        <v>442.92802999999998</v>
      </c>
      <c r="G64" s="114">
        <f t="shared" si="3"/>
        <v>139.14655405405404</v>
      </c>
      <c r="H64" s="115">
        <f>E64-D64</f>
        <v>86.905349999999999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69">
        <f t="shared" ref="E65:F65" si="10">E66</f>
        <v>3.0249999999999999</v>
      </c>
      <c r="F65" s="79">
        <f t="shared" si="10"/>
        <v>1.075</v>
      </c>
      <c r="G65" s="103">
        <f>E65/D65*100</f>
        <v>37.8125</v>
      </c>
      <c r="H65" s="39">
        <f t="shared" si="4"/>
        <v>-4.9749999999999996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3.0249999999999999</v>
      </c>
      <c r="F66" s="316">
        <v>1.075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69">
        <f t="shared" ref="E67:F67" si="11">E68</f>
        <v>36.852400000000003</v>
      </c>
      <c r="F67" s="79">
        <f t="shared" si="11"/>
        <v>26.94566</v>
      </c>
      <c r="G67" s="103">
        <f t="shared" ref="G67:G71" si="12">E67/D67*100</f>
        <v>118.87870967741935</v>
      </c>
      <c r="H67" s="23">
        <f t="shared" si="4"/>
        <v>5.8524000000000029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36.852400000000003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6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6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6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69">
        <f>E76</f>
        <v>8.2500499999999999</v>
      </c>
      <c r="F75" s="79">
        <f>F76</f>
        <v>8.9994999999999994</v>
      </c>
      <c r="G75" s="122" t="e">
        <f>E75/D75*100</f>
        <v>#DIV/0!</v>
      </c>
      <c r="H75" s="23">
        <f>E75-D75</f>
        <v>8.2500499999999999</v>
      </c>
    </row>
    <row r="76" spans="1:8" ht="60" x14ac:dyDescent="0.2">
      <c r="A76" s="118" t="s">
        <v>79</v>
      </c>
      <c r="B76" s="121" t="s">
        <v>80</v>
      </c>
      <c r="C76" s="124"/>
      <c r="D76" s="124"/>
      <c r="E76" s="392">
        <v>8.2500499999999999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69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72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69">
        <f t="shared" ref="E79:F79" si="18">E80</f>
        <v>6.1172399999999998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6.1172399999999998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6.1172399999999998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69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69">
        <f t="shared" ref="E83:F83" si="21">E84</f>
        <v>77.683220000000006</v>
      </c>
      <c r="F83" s="79">
        <f t="shared" si="21"/>
        <v>31.03396</v>
      </c>
      <c r="G83" s="122">
        <f t="shared" si="16"/>
        <v>221.95205714285717</v>
      </c>
      <c r="H83" s="23">
        <f t="shared" si="17"/>
        <v>42.683220000000006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77.683220000000006</v>
      </c>
      <c r="F84" s="43">
        <v>31.03396</v>
      </c>
      <c r="G84" s="126"/>
      <c r="H84" s="42"/>
    </row>
    <row r="85" spans="1:9" ht="72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6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6.7481900000000001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6.7481900000000001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6.7481900000000001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28.649909999999998</v>
      </c>
      <c r="F89" s="23">
        <f>F90+F91</f>
        <v>0</v>
      </c>
      <c r="G89" s="122">
        <f t="shared" si="16"/>
        <v>110.19196153846154</v>
      </c>
      <c r="H89" s="23">
        <f>E89-D89</f>
        <v>2.6499099999999984</v>
      </c>
      <c r="I89" s="45"/>
    </row>
    <row r="90" spans="1:9" ht="48" x14ac:dyDescent="0.2">
      <c r="A90" s="132" t="s">
        <v>103</v>
      </c>
      <c r="B90" s="133" t="s">
        <v>104</v>
      </c>
      <c r="C90" s="124"/>
      <c r="D90" s="124">
        <v>26</v>
      </c>
      <c r="E90" s="392">
        <v>28.649909999999998</v>
      </c>
      <c r="F90" s="24"/>
      <c r="G90" s="126">
        <f t="shared" si="16"/>
        <v>110.19196153846154</v>
      </c>
      <c r="H90" s="42">
        <f>E90-D90</f>
        <v>2.6499099999999984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2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72">
        <f t="shared" ref="E92:F92" si="23">E93+E94</f>
        <v>2.2350500000000002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2.2350500000000002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70">
        <v>1.61005</v>
      </c>
      <c r="F93" s="48">
        <v>11.57856</v>
      </c>
      <c r="G93" s="126" t="e">
        <f t="shared" si="16"/>
        <v>#DIV/0!</v>
      </c>
      <c r="H93" s="42">
        <f t="shared" si="22"/>
        <v>1.61005</v>
      </c>
    </row>
    <row r="94" spans="1:9" ht="48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72">
        <v>123</v>
      </c>
      <c r="F95" s="24">
        <f t="shared" ref="F95" si="24">F96</f>
        <v>360</v>
      </c>
      <c r="G95" s="139" t="e">
        <f t="shared" si="16"/>
        <v>#DIV/0!</v>
      </c>
      <c r="H95" s="68">
        <f t="shared" si="22"/>
        <v>123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419">
        <f>E98+E99+E100+E101+E102</f>
        <v>386.71582999999998</v>
      </c>
      <c r="F97" s="144">
        <f>F98+F99+F100+F101+F102</f>
        <v>270.40696000000003</v>
      </c>
      <c r="G97" s="145">
        <f>E97/D97*100</f>
        <v>62.507508837491976</v>
      </c>
      <c r="H97" s="146">
        <f t="shared" si="4"/>
        <v>-231.95517000000007</v>
      </c>
    </row>
    <row r="98" spans="1:8" x14ac:dyDescent="0.2">
      <c r="A98" s="286" t="s">
        <v>119</v>
      </c>
      <c r="B98" s="19" t="s">
        <v>120</v>
      </c>
      <c r="C98" s="27"/>
      <c r="D98" s="27"/>
      <c r="E98" s="395">
        <v>13.147489999999999</v>
      </c>
      <c r="F98" s="40"/>
      <c r="G98" s="25"/>
      <c r="H98" s="22">
        <f t="shared" si="4"/>
        <v>13.147489999999999</v>
      </c>
    </row>
    <row r="99" spans="1:8" x14ac:dyDescent="0.2">
      <c r="A99" s="167" t="s">
        <v>121</v>
      </c>
      <c r="B99" s="72" t="s">
        <v>122</v>
      </c>
      <c r="C99" s="60"/>
      <c r="D99" s="60"/>
      <c r="E99" s="374">
        <v>2.8973399999999998</v>
      </c>
      <c r="F99" s="40">
        <v>4.8</v>
      </c>
      <c r="G99" s="25"/>
      <c r="H99" s="26">
        <f t="shared" si="4"/>
        <v>2.8973399999999998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v>370.67099999999999</v>
      </c>
      <c r="F102" s="23">
        <f t="shared" ref="F102" si="26">F103</f>
        <v>150</v>
      </c>
      <c r="G102" s="63">
        <f t="shared" si="25"/>
        <v>59.914073877715289</v>
      </c>
      <c r="H102" s="26">
        <f t="shared" si="4"/>
        <v>-248.00000000000006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420">
        <f>E105+E151+E154+E157</f>
        <v>218919.13993</v>
      </c>
      <c r="F104" s="251">
        <f>F105+F149+F151+F154+F157</f>
        <v>148185.99815000003</v>
      </c>
      <c r="G104" s="255">
        <f t="shared" si="25"/>
        <v>52.181737685864803</v>
      </c>
      <c r="H104" s="256">
        <f t="shared" si="4"/>
        <v>-200612.96006999997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421">
        <f>E106+E109+E123+E146</f>
        <v>218869.13993</v>
      </c>
      <c r="F105" s="252">
        <f>F106+F109+F123+F146</f>
        <v>148179.00566000002</v>
      </c>
      <c r="G105" s="259">
        <f t="shared" si="25"/>
        <v>52.16981964669688</v>
      </c>
      <c r="H105" s="260">
        <f t="shared" si="4"/>
        <v>-200662.96006999997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63">
        <f t="shared" ref="E106:F106" si="27">E107+E108</f>
        <v>90187.9</v>
      </c>
      <c r="F106" s="153">
        <f t="shared" si="27"/>
        <v>55648.6</v>
      </c>
      <c r="G106" s="151">
        <f t="shared" si="25"/>
        <v>50.024349929002476</v>
      </c>
      <c r="H106" s="97">
        <f t="shared" si="4"/>
        <v>-90100.1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90187.9</v>
      </c>
      <c r="F107" s="108">
        <v>55648.6</v>
      </c>
      <c r="G107" s="41">
        <f t="shared" si="25"/>
        <v>54.862824537070829</v>
      </c>
      <c r="H107" s="22">
        <f t="shared" si="4"/>
        <v>-74200.100000000006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422">
        <f t="shared" ref="E109" si="28">E110+E117+E114+E111+E113+E112+E116+E115</f>
        <v>9969.4058699999987</v>
      </c>
      <c r="F109" s="249">
        <f>F110+F117+F114+F111+F113+F112+F116+F115</f>
        <v>29305.693139999999</v>
      </c>
      <c r="G109" s="71">
        <f t="shared" si="25"/>
        <v>32.416509896241479</v>
      </c>
      <c r="H109" s="13">
        <f t="shared" si="4"/>
        <v>-20784.694129999996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2621.5940000000001</v>
      </c>
      <c r="F113" s="159">
        <v>2307.5929999999998</v>
      </c>
      <c r="G113" s="25">
        <f>E113/D113*100</f>
        <v>47.330589106140216</v>
      </c>
      <c r="H113" s="99">
        <f t="shared" si="4"/>
        <v>-2917.3059999999996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ht="24" x14ac:dyDescent="0.2">
      <c r="A115" s="286" t="s">
        <v>286</v>
      </c>
      <c r="B115" s="426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422">
        <f t="shared" ref="E117:F117" si="31">E118+E119+E120+E121+E122</f>
        <v>3112.5118699999998</v>
      </c>
      <c r="F117" s="249">
        <f t="shared" si="31"/>
        <v>1803.8618499999998</v>
      </c>
      <c r="G117" s="151">
        <f t="shared" si="29"/>
        <v>18.767029665360262</v>
      </c>
      <c r="H117" s="97">
        <f t="shared" si="4"/>
        <v>-13472.48813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418.84922999999998</v>
      </c>
      <c r="F118" s="166">
        <v>249.03064000000001</v>
      </c>
      <c r="G118" s="41">
        <f t="shared" si="29"/>
        <v>46.078023102310226</v>
      </c>
      <c r="H118" s="22">
        <f t="shared" si="4"/>
        <v>-490.15077000000002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592.25400000000002</v>
      </c>
      <c r="F119" s="166">
        <v>443.71499999999997</v>
      </c>
      <c r="G119" s="25">
        <f t="shared" si="29"/>
        <v>52.144215530903338</v>
      </c>
      <c r="H119" s="99">
        <f t="shared" si="4"/>
        <v>-543.54599999999994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1568.4088400000001</v>
      </c>
      <c r="F121" s="24">
        <v>1111.1162099999999</v>
      </c>
      <c r="G121" s="25">
        <f t="shared" si="29"/>
        <v>49.581413081275883</v>
      </c>
      <c r="H121" s="99">
        <f t="shared" si="4"/>
        <v>-1594.8911600000001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532.99980000000005</v>
      </c>
      <c r="F122" s="79"/>
      <c r="G122" s="25">
        <f t="shared" si="29"/>
        <v>5.6758260832525798</v>
      </c>
      <c r="H122" s="99">
        <f t="shared" si="4"/>
        <v>-8857.7002000000011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420">
        <f>E124+E136+E138+E140+E142+E143+E144+E139+E137+E141</f>
        <v>103500.10762</v>
      </c>
      <c r="F123" s="251">
        <f>F124+F136+F138+F140+F142+F143+F144+F139+F137</f>
        <v>58984.41952000001</v>
      </c>
      <c r="G123" s="255">
        <f>E123/D123*100</f>
        <v>55.590764111714229</v>
      </c>
      <c r="H123" s="256">
        <f t="shared" si="4"/>
        <v>-82682.092379999987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78704.863339999996</v>
      </c>
      <c r="F124" s="17">
        <f>F127+F130+F126+F125+F128+F134+F131+F132+F133+F135+F129</f>
        <v>42595.331240000007</v>
      </c>
      <c r="G124" s="151">
        <f>E124/D124*100</f>
        <v>57.19057114372621</v>
      </c>
      <c r="H124" s="97">
        <f t="shared" si="4"/>
        <v>-58913.73666000001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790.96500000000003</v>
      </c>
      <c r="F125" s="173"/>
      <c r="G125" s="41">
        <f>E125/D125*100</f>
        <v>52.720455908818245</v>
      </c>
      <c r="H125" s="22">
        <f t="shared" si="4"/>
        <v>-709.33499999999992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57218</v>
      </c>
      <c r="F127" s="175">
        <v>32725</v>
      </c>
      <c r="G127" s="25">
        <f t="shared" si="32"/>
        <v>59.000706342127373</v>
      </c>
      <c r="H127" s="99">
        <f t="shared" si="33"/>
        <v>-39760.5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9559</v>
      </c>
      <c r="F128" s="175">
        <v>4966</v>
      </c>
      <c r="G128" s="25">
        <f t="shared" si="32"/>
        <v>55.004747245159244</v>
      </c>
      <c r="H128" s="99">
        <f t="shared" si="33"/>
        <v>-7819.5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463.81299999999999</v>
      </c>
      <c r="F129" s="177">
        <v>381.19499999999999</v>
      </c>
      <c r="G129" s="25">
        <f t="shared" si="32"/>
        <v>52.049489395129612</v>
      </c>
      <c r="H129" s="99">
        <f t="shared" si="33"/>
        <v>-427.28700000000003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115.73558</v>
      </c>
      <c r="F131" s="175">
        <v>34.096800000000002</v>
      </c>
      <c r="G131" s="46">
        <f t="shared" si="32"/>
        <v>8.9495499536034639</v>
      </c>
      <c r="H131" s="99">
        <f t="shared" si="33"/>
        <v>-1177.46442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5397.1329999999998</v>
      </c>
      <c r="F133" s="166">
        <v>3555.9740000000002</v>
      </c>
      <c r="G133" s="25">
        <f>E133/D133*100</f>
        <v>48.202459631323237</v>
      </c>
      <c r="H133" s="99">
        <f>E133-D133</f>
        <v>-5799.6669999999995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1400.6</v>
      </c>
      <c r="F134" s="175"/>
      <c r="G134" s="46">
        <f t="shared" si="32"/>
        <v>100</v>
      </c>
      <c r="H134" s="99">
        <f t="shared" si="33"/>
        <v>0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3689.6167599999999</v>
      </c>
      <c r="F135" s="89">
        <v>891.75343999999996</v>
      </c>
      <c r="G135" s="32">
        <f t="shared" si="32"/>
        <v>58.506838558267127</v>
      </c>
      <c r="H135" s="96">
        <f t="shared" si="33"/>
        <v>-2616.6832400000003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597.33699999999999</v>
      </c>
      <c r="F136" s="79">
        <v>310.08699999999999</v>
      </c>
      <c r="G136" s="46">
        <f t="shared" si="32"/>
        <v>33.826207599524324</v>
      </c>
      <c r="H136" s="99">
        <f t="shared" si="33"/>
        <v>-1168.5630000000001</v>
      </c>
    </row>
    <row r="137" spans="1:8" ht="36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858.22580000000005</v>
      </c>
      <c r="F138" s="79">
        <v>866.65</v>
      </c>
      <c r="G138" s="25">
        <f t="shared" si="32"/>
        <v>48.193272686433069</v>
      </c>
      <c r="H138" s="99">
        <f t="shared" si="33"/>
        <v>-922.57419999999991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349.65</v>
      </c>
      <c r="F142" s="24">
        <v>181.011</v>
      </c>
      <c r="G142" s="25">
        <f t="shared" si="32"/>
        <v>50</v>
      </c>
      <c r="H142" s="99">
        <f t="shared" si="33"/>
        <v>-349.65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799.93147999999997</v>
      </c>
      <c r="F143" s="24">
        <v>553.74856</v>
      </c>
      <c r="G143" s="25">
        <f t="shared" si="32"/>
        <v>50.6125580512496</v>
      </c>
      <c r="H143" s="99">
        <f t="shared" si="33"/>
        <v>-780.56852000000003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21160</v>
      </c>
      <c r="F144" s="101">
        <f>F145</f>
        <v>13214</v>
      </c>
      <c r="G144" s="71">
        <f>E144/D144*100</f>
        <v>50.822625195148305</v>
      </c>
      <c r="H144" s="13">
        <f>E144-D144</f>
        <v>-20475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21160</v>
      </c>
      <c r="F145" s="189">
        <v>13214</v>
      </c>
      <c r="G145" s="21">
        <f>E145/D145*100</f>
        <v>50.822625195148305</v>
      </c>
      <c r="H145" s="80">
        <f>E145-D145</f>
        <v>-20475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23">
        <f>E147+E148+E149</f>
        <v>15211.72644</v>
      </c>
      <c r="F146" s="192">
        <f>F147+F148</f>
        <v>4240.2929999999997</v>
      </c>
      <c r="G146" s="71">
        <f>E146/D146*100</f>
        <v>68.19016864056519</v>
      </c>
      <c r="H146" s="13">
        <f>E146-D146</f>
        <v>-7096.0735599999989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24">
        <v>7503.5150000000003</v>
      </c>
      <c r="F147" s="197">
        <v>4240.2929999999997</v>
      </c>
      <c r="G147" s="41">
        <f>E147/D147*100</f>
        <v>60.965525926648148</v>
      </c>
      <c r="H147" s="22">
        <f>E147-D147</f>
        <v>-4804.2849999999989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25">
        <v>7708.21144</v>
      </c>
      <c r="F148" s="105"/>
      <c r="G148" s="29"/>
      <c r="H148" s="74">
        <f>E148-D148</f>
        <v>-2291.78856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50</v>
      </c>
      <c r="F151" s="36">
        <f t="shared" si="35"/>
        <v>24.315270000000002</v>
      </c>
      <c r="G151" s="201">
        <f t="shared" si="35"/>
        <v>0</v>
      </c>
      <c r="H151" s="207">
        <f t="shared" si="35"/>
        <v>50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>
        <v>50</v>
      </c>
      <c r="F153" s="105">
        <v>21.315270000000002</v>
      </c>
      <c r="G153" s="211">
        <v>0</v>
      </c>
      <c r="H153" s="96">
        <f>E153-C153</f>
        <v>50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283317.89338999998</v>
      </c>
      <c r="F159" s="36">
        <f>F8+F104</f>
        <v>196084.33165000004</v>
      </c>
      <c r="G159" s="12">
        <f>E159/D159*100</f>
        <v>50.417474595843395</v>
      </c>
      <c r="H159" s="13">
        <f>E159-D159</f>
        <v>-278625.94782999996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activeCell="D34" sqref="D34"/>
    </sheetView>
  </sheetViews>
  <sheetFormatPr defaultRowHeight="12" x14ac:dyDescent="0.2"/>
  <cols>
    <col min="1" max="1" width="20.5703125" style="19" customWidth="1"/>
    <col min="2" max="2" width="60.7109375" style="1" customWidth="1"/>
    <col min="3" max="3" width="11.5703125" style="242" customWidth="1"/>
    <col min="4" max="4" width="11.140625" style="242" customWidth="1"/>
    <col min="5" max="5" width="11.85546875" style="415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60"/>
      <c r="F1" s="5"/>
    </row>
    <row r="2" spans="1:8" x14ac:dyDescent="0.2">
      <c r="A2" s="1"/>
      <c r="B2" s="7" t="s">
        <v>1</v>
      </c>
      <c r="C2" s="3"/>
      <c r="D2" s="3"/>
      <c r="E2" s="361"/>
      <c r="F2" s="8"/>
    </row>
    <row r="3" spans="1:8" x14ac:dyDescent="0.2">
      <c r="A3" s="1"/>
      <c r="B3" s="7" t="s">
        <v>2</v>
      </c>
      <c r="C3" s="3"/>
      <c r="D3" s="3"/>
      <c r="E3" s="361"/>
      <c r="F3" s="8"/>
      <c r="H3" s="1"/>
    </row>
    <row r="4" spans="1:8" ht="15.75" thickBot="1" x14ac:dyDescent="0.3">
      <c r="A4" s="1"/>
      <c r="B4" s="7" t="s">
        <v>317</v>
      </c>
      <c r="C4" s="3"/>
      <c r="D4" s="3"/>
      <c r="E4" s="360"/>
      <c r="F4" s="5"/>
      <c r="G4" s="9"/>
      <c r="H4" s="9"/>
    </row>
    <row r="5" spans="1:8" s="10" customFormat="1" ht="12.75" thickBot="1" x14ac:dyDescent="0.25">
      <c r="A5" s="445" t="s">
        <v>3</v>
      </c>
      <c r="B5" s="448" t="s">
        <v>4</v>
      </c>
      <c r="C5" s="451" t="s">
        <v>306</v>
      </c>
      <c r="D5" s="451" t="s">
        <v>307</v>
      </c>
      <c r="E5" s="457" t="s">
        <v>318</v>
      </c>
      <c r="F5" s="454" t="s">
        <v>319</v>
      </c>
      <c r="G5" s="439" t="s">
        <v>6</v>
      </c>
      <c r="H5" s="440"/>
    </row>
    <row r="6" spans="1:8" s="10" customFormat="1" x14ac:dyDescent="0.2">
      <c r="A6" s="446"/>
      <c r="B6" s="449"/>
      <c r="C6" s="452"/>
      <c r="D6" s="452"/>
      <c r="E6" s="458"/>
      <c r="F6" s="455"/>
      <c r="G6" s="441" t="s">
        <v>7</v>
      </c>
      <c r="H6" s="443" t="s">
        <v>8</v>
      </c>
    </row>
    <row r="7" spans="1:8" ht="12.75" thickBot="1" x14ac:dyDescent="0.25">
      <c r="A7" s="447"/>
      <c r="B7" s="450"/>
      <c r="C7" s="453"/>
      <c r="D7" s="453"/>
      <c r="E7" s="459"/>
      <c r="F7" s="456"/>
      <c r="G7" s="442"/>
      <c r="H7" s="444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416">
        <f>E9+E20+E32+E50+E64+E97+E37+E29+E14+E59+E55</f>
        <v>64398.75346</v>
      </c>
      <c r="F8" s="251">
        <f>F9+F20+F32+F50+F64+F97+F37+F29+F14+F59+F55</f>
        <v>47898.333500000008</v>
      </c>
      <c r="G8" s="275">
        <f t="shared" ref="G8:G40" si="0">E8/D8*100</f>
        <v>45.220115215441226</v>
      </c>
      <c r="H8" s="256">
        <f t="shared" ref="H8:H40" si="1">E8-D8</f>
        <v>-78012.987759999989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63">
        <f>E10</f>
        <v>31355.496900000002</v>
      </c>
      <c r="F9" s="18">
        <f>F10</f>
        <v>24218.662250000001</v>
      </c>
      <c r="G9" s="38">
        <f t="shared" si="0"/>
        <v>45.669599076925515</v>
      </c>
      <c r="H9" s="97">
        <f t="shared" si="1"/>
        <v>-37301.766430000003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64">
        <f>E11+E12+E13</f>
        <v>31355.496900000002</v>
      </c>
      <c r="F10" s="20">
        <f>F11+F12+F13</f>
        <v>24218.662250000001</v>
      </c>
      <c r="G10" s="21">
        <f t="shared" si="0"/>
        <v>45.669599076925515</v>
      </c>
      <c r="H10" s="22">
        <f t="shared" si="1"/>
        <v>-37301.766430000003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65">
        <v>30921.890589999999</v>
      </c>
      <c r="F11" s="43">
        <v>24098.585849999999</v>
      </c>
      <c r="G11" s="62">
        <f t="shared" si="0"/>
        <v>45.590991038968767</v>
      </c>
      <c r="H11" s="44">
        <f t="shared" si="1"/>
        <v>-36902.672740000009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66">
        <v>232.00569999999999</v>
      </c>
      <c r="F12" s="267">
        <v>104.58955</v>
      </c>
      <c r="G12" s="268">
        <f t="shared" si="0"/>
        <v>81.98081272084805</v>
      </c>
      <c r="H12" s="44">
        <f t="shared" si="1"/>
        <v>-50.99430000000001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67">
        <v>201.60060999999999</v>
      </c>
      <c r="F13" s="270">
        <v>15.48685</v>
      </c>
      <c r="G13" s="271">
        <f t="shared" si="0"/>
        <v>36.674660724031284</v>
      </c>
      <c r="H13" s="272">
        <f t="shared" si="1"/>
        <v>-348.09939000000008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8">
        <f>E15</f>
        <v>5731.9603299999999</v>
      </c>
      <c r="F14" s="37">
        <f>F15</f>
        <v>3132.7245299999995</v>
      </c>
      <c r="G14" s="38">
        <f t="shared" si="0"/>
        <v>54.456933079126635</v>
      </c>
      <c r="H14" s="13">
        <f t="shared" si="1"/>
        <v>-4793.7156599999998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69">
        <f>E16+E17+E18+E19</f>
        <v>5731.9603299999999</v>
      </c>
      <c r="F15" s="40">
        <f>F16+F17+F18+F19</f>
        <v>3132.7245299999995</v>
      </c>
      <c r="G15" s="41">
        <f t="shared" si="0"/>
        <v>54.456933079126635</v>
      </c>
      <c r="H15" s="22">
        <f t="shared" si="1"/>
        <v>-4793.7156599999998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65">
        <v>2821.3949299999999</v>
      </c>
      <c r="F16" s="43">
        <v>1415.3838699999999</v>
      </c>
      <c r="G16" s="25">
        <f t="shared" si="0"/>
        <v>59.285673050911335</v>
      </c>
      <c r="H16" s="44">
        <f t="shared" si="1"/>
        <v>-1937.5877800000003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65">
        <v>16.609359999999999</v>
      </c>
      <c r="F17" s="43">
        <v>10.45096</v>
      </c>
      <c r="G17" s="25">
        <f t="shared" si="0"/>
        <v>63.042261197833923</v>
      </c>
      <c r="H17" s="44">
        <f t="shared" si="1"/>
        <v>-9.7370300000000007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65">
        <v>3250.0623900000001</v>
      </c>
      <c r="F18" s="43">
        <v>1963.8881899999999</v>
      </c>
      <c r="G18" s="46">
        <f t="shared" si="0"/>
        <v>51.286312075156879</v>
      </c>
      <c r="H18" s="44">
        <f t="shared" si="1"/>
        <v>-3087.0327500000003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70">
        <v>-356.10635000000002</v>
      </c>
      <c r="F19" s="48">
        <v>-256.99849</v>
      </c>
      <c r="G19" s="29">
        <f t="shared" si="0"/>
        <v>59.674469091446859</v>
      </c>
      <c r="H19" s="44">
        <f t="shared" si="1"/>
        <v>240.64189999999996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71">
        <f>E21+E25+E27+E28+E26</f>
        <v>20400.327219999999</v>
      </c>
      <c r="F20" s="51">
        <f>F21+F25+F27+F28+F26</f>
        <v>15671.417039999998</v>
      </c>
      <c r="G20" s="12">
        <f t="shared" si="0"/>
        <v>78.0323585055054</v>
      </c>
      <c r="H20" s="52">
        <f t="shared" si="1"/>
        <v>-5743.092779999999</v>
      </c>
    </row>
    <row r="21" spans="1:8" s="10" customFormat="1" ht="24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69">
        <f>E22+E23+E24</f>
        <v>16159.06011</v>
      </c>
      <c r="F21" s="39">
        <f>F22+F23+F24</f>
        <v>10287.17798</v>
      </c>
      <c r="G21" s="46">
        <f t="shared" si="0"/>
        <v>79.896465315203955</v>
      </c>
      <c r="H21" s="22">
        <f t="shared" si="1"/>
        <v>-4065.9398899999997</v>
      </c>
    </row>
    <row r="22" spans="1:8" s="53" customFormat="1" ht="24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65">
        <v>10314.423500000001</v>
      </c>
      <c r="F22" s="43">
        <v>7190.27268</v>
      </c>
      <c r="G22" s="62">
        <f t="shared" si="0"/>
        <v>80.903784610557693</v>
      </c>
      <c r="H22" s="44">
        <f t="shared" si="1"/>
        <v>-2434.5764999999992</v>
      </c>
    </row>
    <row r="23" spans="1:8" s="53" customFormat="1" ht="36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65">
        <v>5844.6366099999996</v>
      </c>
      <c r="F23" s="43">
        <v>3096.9045999999998</v>
      </c>
      <c r="G23" s="62">
        <f t="shared" si="0"/>
        <v>78.178659844836801</v>
      </c>
      <c r="H23" s="44">
        <f t="shared" si="1"/>
        <v>-1631.3633900000004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72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73">
        <v>2.22356</v>
      </c>
      <c r="F25" s="59">
        <v>128.25513000000001</v>
      </c>
      <c r="G25" s="25" t="e">
        <f t="shared" si="0"/>
        <v>#DIV/0!</v>
      </c>
      <c r="H25" s="26">
        <f t="shared" si="1"/>
        <v>2.22356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73">
        <v>1.0308200000000001</v>
      </c>
      <c r="F26" s="31">
        <v>0.35235</v>
      </c>
      <c r="G26" s="25" t="e">
        <f t="shared" si="0"/>
        <v>#DIV/0!</v>
      </c>
      <c r="H26" s="26">
        <f t="shared" si="1"/>
        <v>1.0308200000000001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74">
        <v>3752.5257999999999</v>
      </c>
      <c r="F27" s="61">
        <v>4862.0953499999996</v>
      </c>
      <c r="G27" s="25">
        <f t="shared" si="0"/>
        <v>70.253337127580309</v>
      </c>
      <c r="H27" s="26">
        <f t="shared" si="1"/>
        <v>-1588.8942000000002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73">
        <v>485.48692999999997</v>
      </c>
      <c r="F28" s="31">
        <v>393.53622999999999</v>
      </c>
      <c r="G28" s="63">
        <f t="shared" si="0"/>
        <v>84.139849220103983</v>
      </c>
      <c r="H28" s="26">
        <f t="shared" si="1"/>
        <v>-91.513070000000027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417">
        <f>E30+E31</f>
        <v>1722.1852000000001</v>
      </c>
      <c r="F29" s="11">
        <f>F30+F31</f>
        <v>1451.8832200000002</v>
      </c>
      <c r="G29" s="12">
        <f t="shared" si="0"/>
        <v>16.828442000695414</v>
      </c>
      <c r="H29" s="52">
        <f t="shared" si="1"/>
        <v>-8511.5916400000006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64">
        <v>244.47062</v>
      </c>
      <c r="F30" s="66">
        <v>114.42359</v>
      </c>
      <c r="G30" s="41">
        <f t="shared" si="0"/>
        <v>22.741453023255815</v>
      </c>
      <c r="H30" s="22">
        <f t="shared" si="1"/>
        <v>-830.52937999999995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76">
        <v>1477.7145800000001</v>
      </c>
      <c r="F31" s="59">
        <v>1337.4596300000001</v>
      </c>
      <c r="G31" s="69">
        <f t="shared" si="0"/>
        <v>16.134409712290797</v>
      </c>
      <c r="H31" s="33">
        <f t="shared" si="1"/>
        <v>-7681.0622600000006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68">
        <f t="shared" ref="E32:F32" si="2">E33+E35+E36</f>
        <v>707.76346999999998</v>
      </c>
      <c r="F32" s="11">
        <f t="shared" si="2"/>
        <v>535.03195999999991</v>
      </c>
      <c r="G32" s="71">
        <f t="shared" si="0"/>
        <v>40.967453573717307</v>
      </c>
      <c r="H32" s="52">
        <f t="shared" si="1"/>
        <v>-1019.8603099999999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78">
        <f>E34</f>
        <v>693.04346999999996</v>
      </c>
      <c r="F33" s="28">
        <f>F34</f>
        <v>526.99195999999995</v>
      </c>
      <c r="G33" s="46">
        <f t="shared" si="0"/>
        <v>42.28453142159853</v>
      </c>
      <c r="H33" s="22">
        <f t="shared" si="1"/>
        <v>-945.95653000000004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70">
        <v>693.04346999999996</v>
      </c>
      <c r="F34" s="48">
        <v>526.99195999999995</v>
      </c>
      <c r="G34" s="288">
        <f t="shared" si="0"/>
        <v>42.28453142159853</v>
      </c>
      <c r="H34" s="44">
        <f t="shared" si="1"/>
        <v>-945.95653000000004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74">
        <v>14.72</v>
      </c>
      <c r="F35" s="61">
        <v>8.0399999999999991</v>
      </c>
      <c r="G35" s="46">
        <f t="shared" si="0"/>
        <v>17.815694222655999</v>
      </c>
      <c r="H35" s="26">
        <f t="shared" si="1"/>
        <v>-67.903779999999998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73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51">
        <f>E38+E46+E47+E45</f>
        <v>3383.9897399999995</v>
      </c>
      <c r="F37" s="76">
        <f>F38+F46+F47+F45</f>
        <v>1941.95633</v>
      </c>
      <c r="G37" s="12">
        <f t="shared" si="0"/>
        <v>14.075612141617915</v>
      </c>
      <c r="H37" s="13">
        <f t="shared" si="1"/>
        <v>-20657.520540000001</v>
      </c>
    </row>
    <row r="38" spans="1:9" s="81" customFormat="1" ht="60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369">
        <f>E39+E41+E43</f>
        <v>2664.62772</v>
      </c>
      <c r="F38" s="39">
        <f>F39+F41+F43</f>
        <v>1539.3037099999999</v>
      </c>
      <c r="G38" s="21">
        <f t="shared" si="0"/>
        <v>11.638685457252759</v>
      </c>
      <c r="H38" s="80">
        <f t="shared" si="1"/>
        <v>-20229.948560000001</v>
      </c>
    </row>
    <row r="39" spans="1:9" s="81" customFormat="1" ht="36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1473.3375599999999</v>
      </c>
      <c r="F39" s="23">
        <f>F40</f>
        <v>853.80282999999997</v>
      </c>
      <c r="G39" s="25">
        <f t="shared" si="0"/>
        <v>14.356237247507963</v>
      </c>
      <c r="H39" s="26">
        <f t="shared" si="1"/>
        <v>-8789.3624400000008</v>
      </c>
    </row>
    <row r="40" spans="1:9" s="81" customFormat="1" ht="36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18">
        <v>1473.3375599999999</v>
      </c>
      <c r="F40" s="47">
        <v>853.80282999999997</v>
      </c>
      <c r="G40" s="303">
        <f t="shared" si="0"/>
        <v>14.356237247507963</v>
      </c>
      <c r="H40" s="304">
        <f t="shared" si="1"/>
        <v>-8789.3624400000008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372">
        <f>E42</f>
        <v>1026.7889</v>
      </c>
      <c r="F41" s="68">
        <f>F42</f>
        <v>563.33290999999997</v>
      </c>
      <c r="G41" s="85">
        <f>G42</f>
        <v>8.3865629643278368</v>
      </c>
      <c r="H41" s="23">
        <f>E41-D41</f>
        <v>-11216.473380000001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365">
        <v>1026.7889</v>
      </c>
      <c r="F42" s="42">
        <v>563.33290999999997</v>
      </c>
      <c r="G42" s="305">
        <f>E42/D42*100</f>
        <v>8.3865629643278368</v>
      </c>
      <c r="H42" s="42">
        <f>E42-D42</f>
        <v>-11216.473380000001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164.50126</v>
      </c>
      <c r="F43" s="23">
        <f>F44</f>
        <v>122.16797</v>
      </c>
      <c r="G43" s="85">
        <f>G44</f>
        <v>42.330245436345578</v>
      </c>
      <c r="H43" s="68">
        <f>E43-D43</f>
        <v>-224.11273999999997</v>
      </c>
      <c r="I43" s="86"/>
    </row>
    <row r="44" spans="1:9" s="87" customFormat="1" ht="48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370">
        <v>164.50126</v>
      </c>
      <c r="F44" s="47">
        <v>122.16797</v>
      </c>
      <c r="G44" s="305">
        <f>E44/D44*100</f>
        <v>42.330245436345578</v>
      </c>
      <c r="H44" s="42">
        <f>H43</f>
        <v>-224.11273999999997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76">
        <v>87.964669999999998</v>
      </c>
      <c r="F45" s="68">
        <v>53.0015</v>
      </c>
      <c r="G45" s="63">
        <f t="shared" ref="G45:G64" si="3">E45/D45*100</f>
        <v>48.085467982988398</v>
      </c>
      <c r="H45" s="88">
        <f t="shared" ref="H45:H125" si="4">E45-D45</f>
        <v>-94.969329999999999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385">
        <v>310.59426000000002</v>
      </c>
      <c r="F46" s="89">
        <v>179.78583</v>
      </c>
      <c r="G46" s="63">
        <f t="shared" si="3"/>
        <v>52.841923849059178</v>
      </c>
      <c r="H46" s="88">
        <f t="shared" si="4"/>
        <v>-277.18573999999995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68">
        <f t="shared" ref="E47:F47" si="5">E48+E49</f>
        <v>320.80309</v>
      </c>
      <c r="F47" s="11">
        <f t="shared" si="5"/>
        <v>169.86528999999999</v>
      </c>
      <c r="G47" s="12">
        <f t="shared" si="3"/>
        <v>85.270078677369625</v>
      </c>
      <c r="H47" s="13">
        <f t="shared" si="4"/>
        <v>-55.41691000000003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386">
        <v>291.62133999999998</v>
      </c>
      <c r="F48" s="93">
        <v>169.86528999999999</v>
      </c>
      <c r="G48" s="29">
        <f t="shared" si="3"/>
        <v>79.848129894310276</v>
      </c>
      <c r="H48" s="74">
        <f t="shared" si="4"/>
        <v>-73.598660000000052</v>
      </c>
    </row>
    <row r="49" spans="1:9" s="45" customFormat="1" ht="72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387">
        <v>29.181750000000001</v>
      </c>
      <c r="F49" s="95"/>
      <c r="G49" s="32">
        <f t="shared" si="3"/>
        <v>265.28863636363639</v>
      </c>
      <c r="H49" s="96">
        <f t="shared" si="4"/>
        <v>18.181750000000001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371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78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ht="24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65">
        <v>13.767620000000001</v>
      </c>
      <c r="F52" s="43">
        <v>28.00207</v>
      </c>
      <c r="G52" s="62">
        <f t="shared" si="3"/>
        <v>18.21113756613757</v>
      </c>
      <c r="H52" s="344">
        <f t="shared" si="4"/>
        <v>-61.832379999999993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65">
        <v>3.8014600000000001</v>
      </c>
      <c r="F53" s="43">
        <v>1.38456</v>
      </c>
      <c r="G53" s="62">
        <f t="shared" si="3"/>
        <v>316.78833333333336</v>
      </c>
      <c r="H53" s="44">
        <f t="shared" si="4"/>
        <v>2.6014600000000003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365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8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69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364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385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88">
        <f t="shared" ref="E59:F59" si="7">E60+E61+E63</f>
        <v>359.57600000000002</v>
      </c>
      <c r="F59" s="35">
        <f t="shared" si="7"/>
        <v>110.88021000000001</v>
      </c>
      <c r="G59" s="12">
        <f t="shared" si="3"/>
        <v>255.01843971631209</v>
      </c>
      <c r="H59" s="13">
        <f t="shared" si="4"/>
        <v>218.57600000000002</v>
      </c>
    </row>
    <row r="60" spans="1:9" s="45" customFormat="1" ht="60" x14ac:dyDescent="0.2">
      <c r="A60" s="314" t="s">
        <v>274</v>
      </c>
      <c r="B60" s="107" t="s">
        <v>57</v>
      </c>
      <c r="C60" s="108"/>
      <c r="D60" s="108"/>
      <c r="E60" s="389">
        <v>122.90600000000001</v>
      </c>
      <c r="F60" s="109"/>
      <c r="G60" s="46" t="e">
        <f t="shared" si="3"/>
        <v>#DIV/0!</v>
      </c>
      <c r="H60" s="22">
        <f t="shared" si="4"/>
        <v>122.90600000000001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374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78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36.75" thickBot="1" x14ac:dyDescent="0.25">
      <c r="A63" s="141" t="s">
        <v>276</v>
      </c>
      <c r="B63" s="112" t="s">
        <v>59</v>
      </c>
      <c r="C63" s="105"/>
      <c r="D63" s="105"/>
      <c r="E63" s="385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371">
        <f>E65+E67+E69+E71+E75+E77+E81+E83+E92+E73+E95+E85+E87+E89+E79</f>
        <v>308.90535</v>
      </c>
      <c r="F64" s="77">
        <f t="shared" ref="F64" si="9">F65+F67+F69+F71+F75+F77+F81+F83+F92+F73+F95+F85+F87+F89</f>
        <v>442.92802999999998</v>
      </c>
      <c r="G64" s="114">
        <f t="shared" si="3"/>
        <v>139.14655405405404</v>
      </c>
      <c r="H64" s="115">
        <f>E64-D64</f>
        <v>86.905349999999999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369">
        <f t="shared" ref="E65:F65" si="10">E66</f>
        <v>3.0249999999999999</v>
      </c>
      <c r="F65" s="79">
        <f t="shared" si="10"/>
        <v>1.075</v>
      </c>
      <c r="G65" s="103">
        <f>E65/D65*100</f>
        <v>37.8125</v>
      </c>
      <c r="H65" s="39">
        <f t="shared" si="4"/>
        <v>-4.9749999999999996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392">
        <v>3.0249999999999999</v>
      </c>
      <c r="F66" s="316">
        <v>1.075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369">
        <f t="shared" ref="E67:F67" si="11">E68</f>
        <v>36.852400000000003</v>
      </c>
      <c r="F67" s="79">
        <f t="shared" si="11"/>
        <v>26.94566</v>
      </c>
      <c r="G67" s="103">
        <f t="shared" ref="G67:G71" si="12">E67/D67*100</f>
        <v>118.87870967741935</v>
      </c>
      <c r="H67" s="23">
        <f t="shared" si="4"/>
        <v>5.8524000000000029</v>
      </c>
    </row>
    <row r="68" spans="1:8" ht="72" x14ac:dyDescent="0.2">
      <c r="A68" s="118" t="s">
        <v>67</v>
      </c>
      <c r="B68" s="121" t="s">
        <v>68</v>
      </c>
      <c r="C68" s="124">
        <v>31</v>
      </c>
      <c r="D68" s="124">
        <v>31</v>
      </c>
      <c r="E68" s="392">
        <v>36.852400000000003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36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392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36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392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36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392">
        <v>15</v>
      </c>
      <c r="F74" s="42"/>
      <c r="G74" s="126"/>
      <c r="H74" s="42"/>
    </row>
    <row r="75" spans="1:8" ht="48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369">
        <f>E76</f>
        <v>8.2500499999999999</v>
      </c>
      <c r="F75" s="79">
        <f>F76</f>
        <v>8.9994999999999994</v>
      </c>
      <c r="G75" s="122" t="e">
        <f>E75/D75*100</f>
        <v>#DIV/0!</v>
      </c>
      <c r="H75" s="23">
        <f>E75-D75</f>
        <v>8.2500499999999999</v>
      </c>
    </row>
    <row r="76" spans="1:8" ht="60" x14ac:dyDescent="0.2">
      <c r="A76" s="118" t="s">
        <v>79</v>
      </c>
      <c r="B76" s="121" t="s">
        <v>80</v>
      </c>
      <c r="C76" s="124"/>
      <c r="D76" s="124"/>
      <c r="E76" s="392">
        <v>8.2500499999999999</v>
      </c>
      <c r="F76" s="43">
        <v>8.9994999999999994</v>
      </c>
      <c r="G76" s="122"/>
      <c r="H76" s="23"/>
    </row>
    <row r="77" spans="1:8" ht="48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369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72" x14ac:dyDescent="0.2">
      <c r="A78" s="118" t="s">
        <v>83</v>
      </c>
      <c r="B78" s="121" t="s">
        <v>84</v>
      </c>
      <c r="C78" s="124">
        <v>2</v>
      </c>
      <c r="D78" s="124">
        <v>2</v>
      </c>
      <c r="E78" s="392">
        <v>0.45</v>
      </c>
      <c r="F78" s="43">
        <v>0.69774000000000003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369">
        <f t="shared" ref="E79:F79" si="18">E80</f>
        <v>6.1172399999999998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6.1172399999999998</v>
      </c>
    </row>
    <row r="80" spans="1:8" ht="60" x14ac:dyDescent="0.2">
      <c r="A80" s="118" t="s">
        <v>301</v>
      </c>
      <c r="B80" s="348" t="s">
        <v>302</v>
      </c>
      <c r="C80" s="124"/>
      <c r="D80" s="124"/>
      <c r="E80" s="392">
        <v>6.1172399999999998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369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392">
        <v>1.848E-2</v>
      </c>
      <c r="F82" s="43">
        <v>2</v>
      </c>
      <c r="G82" s="126"/>
      <c r="H82" s="42"/>
    </row>
    <row r="83" spans="1:9" ht="48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369">
        <f t="shared" ref="E83:F83" si="21">E84</f>
        <v>77.683220000000006</v>
      </c>
      <c r="F83" s="79">
        <f t="shared" si="21"/>
        <v>31.03396</v>
      </c>
      <c r="G83" s="122">
        <f t="shared" si="16"/>
        <v>221.95205714285717</v>
      </c>
      <c r="H83" s="23">
        <f t="shared" si="17"/>
        <v>42.683220000000006</v>
      </c>
    </row>
    <row r="84" spans="1:9" ht="60" x14ac:dyDescent="0.2">
      <c r="A84" s="128" t="s">
        <v>91</v>
      </c>
      <c r="B84" s="129" t="s">
        <v>92</v>
      </c>
      <c r="C84" s="124">
        <v>35</v>
      </c>
      <c r="D84" s="124">
        <v>35</v>
      </c>
      <c r="E84" s="392">
        <v>77.683220000000006</v>
      </c>
      <c r="F84" s="43">
        <v>31.03396</v>
      </c>
      <c r="G84" s="126"/>
      <c r="H84" s="42"/>
    </row>
    <row r="85" spans="1:9" ht="72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36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96" x14ac:dyDescent="0.2">
      <c r="A86" s="132" t="s">
        <v>95</v>
      </c>
      <c r="B86" s="133" t="s">
        <v>96</v>
      </c>
      <c r="C86" s="124"/>
      <c r="D86" s="124"/>
      <c r="E86" s="392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69">
        <f>E88</f>
        <v>6.7481900000000001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6.7481900000000001</v>
      </c>
    </row>
    <row r="88" spans="1:9" ht="48" x14ac:dyDescent="0.2">
      <c r="A88" s="132" t="s">
        <v>99</v>
      </c>
      <c r="B88" s="133" t="s">
        <v>100</v>
      </c>
      <c r="C88" s="124"/>
      <c r="D88" s="124"/>
      <c r="E88" s="392">
        <v>6.7481900000000001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72">
        <f>E90+E91</f>
        <v>28.649909999999998</v>
      </c>
      <c r="F89" s="23">
        <f>F90+F91</f>
        <v>0</v>
      </c>
      <c r="G89" s="122">
        <f t="shared" si="16"/>
        <v>110.19196153846154</v>
      </c>
      <c r="H89" s="23">
        <f>E89-D89</f>
        <v>2.6499099999999984</v>
      </c>
      <c r="I89" s="45"/>
    </row>
    <row r="90" spans="1:9" ht="48" x14ac:dyDescent="0.2">
      <c r="A90" s="132" t="s">
        <v>103</v>
      </c>
      <c r="B90" s="133" t="s">
        <v>104</v>
      </c>
      <c r="C90" s="124"/>
      <c r="D90" s="124">
        <v>26</v>
      </c>
      <c r="E90" s="392">
        <v>28.649909999999998</v>
      </c>
      <c r="F90" s="24"/>
      <c r="G90" s="126">
        <f t="shared" si="16"/>
        <v>110.19196153846154</v>
      </c>
      <c r="H90" s="42">
        <f>E90-D90</f>
        <v>2.6499099999999984</v>
      </c>
      <c r="I90" s="45"/>
    </row>
    <row r="91" spans="1:9" ht="48" x14ac:dyDescent="0.2">
      <c r="A91" s="132" t="s">
        <v>105</v>
      </c>
      <c r="B91" s="133" t="s">
        <v>106</v>
      </c>
      <c r="C91" s="124"/>
      <c r="D91" s="124"/>
      <c r="E91" s="392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48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372">
        <f t="shared" ref="E92:F92" si="23">E93+E94</f>
        <v>2.2350500000000002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2.2350500000000002</v>
      </c>
    </row>
    <row r="93" spans="1:9" ht="48" x14ac:dyDescent="0.2">
      <c r="A93" s="137" t="s">
        <v>109</v>
      </c>
      <c r="B93" s="138" t="s">
        <v>110</v>
      </c>
      <c r="C93" s="48"/>
      <c r="D93" s="48"/>
      <c r="E93" s="370">
        <v>1.61005</v>
      </c>
      <c r="F93" s="48">
        <v>11.57856</v>
      </c>
      <c r="G93" s="126" t="e">
        <f t="shared" si="16"/>
        <v>#DIV/0!</v>
      </c>
      <c r="H93" s="42">
        <f t="shared" si="22"/>
        <v>1.61005</v>
      </c>
    </row>
    <row r="94" spans="1:9" ht="48" x14ac:dyDescent="0.2">
      <c r="A94" s="137" t="s">
        <v>111</v>
      </c>
      <c r="B94" s="138" t="s">
        <v>112</v>
      </c>
      <c r="C94" s="48"/>
      <c r="D94" s="48"/>
      <c r="E94" s="370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372">
        <v>123</v>
      </c>
      <c r="F95" s="24">
        <f t="shared" ref="F95" si="24">F96</f>
        <v>360</v>
      </c>
      <c r="G95" s="139" t="e">
        <f t="shared" si="16"/>
        <v>#DIV/0!</v>
      </c>
      <c r="H95" s="68">
        <f t="shared" si="22"/>
        <v>123</v>
      </c>
    </row>
    <row r="96" spans="1:9" ht="72.75" thickBot="1" x14ac:dyDescent="0.25">
      <c r="A96" s="141" t="s">
        <v>115</v>
      </c>
      <c r="B96" s="142" t="s">
        <v>116</v>
      </c>
      <c r="C96" s="95"/>
      <c r="D96" s="95"/>
      <c r="E96" s="387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419">
        <f>E98+E99+E100+E101+E102</f>
        <v>386.71582999999998</v>
      </c>
      <c r="F97" s="144">
        <f>F98+F99+F100+F101+F102</f>
        <v>270.40696000000003</v>
      </c>
      <c r="G97" s="145">
        <f>E97/D97*100</f>
        <v>62.507508837491976</v>
      </c>
      <c r="H97" s="146">
        <f t="shared" si="4"/>
        <v>-231.95517000000007</v>
      </c>
    </row>
    <row r="98" spans="1:8" x14ac:dyDescent="0.2">
      <c r="A98" s="286" t="s">
        <v>119</v>
      </c>
      <c r="B98" s="19" t="s">
        <v>120</v>
      </c>
      <c r="C98" s="27"/>
      <c r="D98" s="27"/>
      <c r="E98" s="395">
        <v>13.147489999999999</v>
      </c>
      <c r="F98" s="40"/>
      <c r="G98" s="25"/>
      <c r="H98" s="22">
        <f t="shared" si="4"/>
        <v>13.147489999999999</v>
      </c>
    </row>
    <row r="99" spans="1:8" x14ac:dyDescent="0.2">
      <c r="A99" s="167" t="s">
        <v>121</v>
      </c>
      <c r="B99" s="72" t="s">
        <v>122</v>
      </c>
      <c r="C99" s="60"/>
      <c r="D99" s="60"/>
      <c r="E99" s="374">
        <v>2.8973399999999998</v>
      </c>
      <c r="F99" s="40">
        <v>4.8</v>
      </c>
      <c r="G99" s="25"/>
      <c r="H99" s="26">
        <f t="shared" si="4"/>
        <v>2.8973399999999998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73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76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72">
        <v>370.67099999999999</v>
      </c>
      <c r="F102" s="23">
        <f t="shared" ref="F102" si="26">F103</f>
        <v>150</v>
      </c>
      <c r="G102" s="63">
        <f t="shared" si="25"/>
        <v>59.914073877715289</v>
      </c>
      <c r="H102" s="26">
        <f t="shared" si="4"/>
        <v>-248.00000000000006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387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420">
        <f>E105+E151+E154+E157</f>
        <v>218919.13993</v>
      </c>
      <c r="F104" s="251">
        <f>F105+F149+F151+F154+F157</f>
        <v>148185.99815000003</v>
      </c>
      <c r="G104" s="255">
        <f t="shared" si="25"/>
        <v>52.181737685864803</v>
      </c>
      <c r="H104" s="256">
        <f t="shared" si="4"/>
        <v>-200612.96006999997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421">
        <f>E106+E109+E123+E146</f>
        <v>218869.13993</v>
      </c>
      <c r="F105" s="252">
        <f>F106+F109+F123+F146</f>
        <v>148179.00566000002</v>
      </c>
      <c r="G105" s="259">
        <f t="shared" si="25"/>
        <v>52.16981964669688</v>
      </c>
      <c r="H105" s="260">
        <f t="shared" si="4"/>
        <v>-200662.96006999997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363">
        <f t="shared" ref="E106:F106" si="27">E107+E108</f>
        <v>90187.9</v>
      </c>
      <c r="F106" s="153">
        <f t="shared" si="27"/>
        <v>55648.6</v>
      </c>
      <c r="G106" s="151">
        <f t="shared" si="25"/>
        <v>50.024349929002476</v>
      </c>
      <c r="H106" s="97">
        <f t="shared" si="4"/>
        <v>-90100.1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389">
        <v>90187.9</v>
      </c>
      <c r="F107" s="108">
        <v>55648.6</v>
      </c>
      <c r="G107" s="41">
        <f t="shared" si="25"/>
        <v>54.862824537070829</v>
      </c>
      <c r="H107" s="22">
        <f t="shared" si="4"/>
        <v>-74200.100000000006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385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422">
        <f t="shared" ref="E109" si="28">E110+E117+E114+E111+E113+E112+E116+E115</f>
        <v>9969.4058699999987</v>
      </c>
      <c r="F109" s="249">
        <f>F110+F117+F114+F111+F113+F112+F116+F115</f>
        <v>29305.693139999999</v>
      </c>
      <c r="G109" s="71">
        <f t="shared" si="25"/>
        <v>32.416509896241479</v>
      </c>
      <c r="H109" s="13">
        <f t="shared" si="4"/>
        <v>-20784.694129999996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72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36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72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72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72">
        <v>2621.5940000000001</v>
      </c>
      <c r="F113" s="159">
        <v>2307.5929999999998</v>
      </c>
      <c r="G113" s="25">
        <f>E113/D113*100</f>
        <v>47.330589106140216</v>
      </c>
      <c r="H113" s="99">
        <f t="shared" si="4"/>
        <v>-2917.3059999999996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6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ht="24" x14ac:dyDescent="0.2">
      <c r="A115" s="286" t="s">
        <v>286</v>
      </c>
      <c r="B115" s="426" t="s">
        <v>287</v>
      </c>
      <c r="C115" s="20">
        <v>918.3</v>
      </c>
      <c r="D115" s="20">
        <v>918.3</v>
      </c>
      <c r="E115" s="364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385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422">
        <f t="shared" ref="E117:F117" si="31">E118+E119+E120+E121+E122</f>
        <v>3112.5118699999998</v>
      </c>
      <c r="F117" s="249">
        <f t="shared" si="31"/>
        <v>1803.8618499999998</v>
      </c>
      <c r="G117" s="151">
        <f t="shared" si="29"/>
        <v>18.767029665360262</v>
      </c>
      <c r="H117" s="97">
        <f t="shared" si="4"/>
        <v>-13472.48813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389">
        <v>418.84922999999998</v>
      </c>
      <c r="F118" s="166">
        <v>249.03064000000001</v>
      </c>
      <c r="G118" s="41">
        <f t="shared" si="29"/>
        <v>46.078023102310226</v>
      </c>
      <c r="H118" s="22">
        <f t="shared" si="4"/>
        <v>-490.15077000000002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00">
        <v>592.25400000000002</v>
      </c>
      <c r="F119" s="166">
        <v>443.71499999999997</v>
      </c>
      <c r="G119" s="25">
        <f t="shared" si="29"/>
        <v>52.144215530903338</v>
      </c>
      <c r="H119" s="99">
        <f t="shared" si="4"/>
        <v>-543.54599999999994</v>
      </c>
    </row>
    <row r="120" spans="1:8" ht="36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73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72">
        <v>1568.4088400000001</v>
      </c>
      <c r="F121" s="24">
        <v>1111.1162099999999</v>
      </c>
      <c r="G121" s="25">
        <f t="shared" si="29"/>
        <v>49.581413081275883</v>
      </c>
      <c r="H121" s="99">
        <f t="shared" si="4"/>
        <v>-1594.8911600000001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64">
        <v>532.99980000000005</v>
      </c>
      <c r="F122" s="79"/>
      <c r="G122" s="25">
        <f t="shared" si="29"/>
        <v>5.6758260832525798</v>
      </c>
      <c r="H122" s="99">
        <f t="shared" si="4"/>
        <v>-8857.7002000000011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420">
        <f>E124+E136+E138+E140+E142+E143+E144+E139+E137+E141</f>
        <v>103500.10762</v>
      </c>
      <c r="F123" s="251">
        <f>F124+F136+F138+F140+F142+F143+F144+F139+F137</f>
        <v>58984.41952000001</v>
      </c>
      <c r="G123" s="255">
        <f>E123/D123*100</f>
        <v>55.590764111714229</v>
      </c>
      <c r="H123" s="256">
        <f t="shared" si="4"/>
        <v>-82682.092379999987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63">
        <f>E127+E130+E126+E125+E128+E134+E131+E132+E133+E135+E129</f>
        <v>78704.863339999996</v>
      </c>
      <c r="F124" s="17">
        <f>F127+F130+F126+F125+F128+F134+F131+F132+F133+F135+F129</f>
        <v>42595.331240000007</v>
      </c>
      <c r="G124" s="151">
        <f>E124/D124*100</f>
        <v>57.19057114372621</v>
      </c>
      <c r="H124" s="97">
        <f t="shared" si="4"/>
        <v>-58913.73666000001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389">
        <v>790.96500000000003</v>
      </c>
      <c r="F125" s="173"/>
      <c r="G125" s="41">
        <f>E125/D125*100</f>
        <v>52.720455908818245</v>
      </c>
      <c r="H125" s="22">
        <f t="shared" si="4"/>
        <v>-709.33499999999992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69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72">
        <v>57218</v>
      </c>
      <c r="F127" s="175">
        <v>32725</v>
      </c>
      <c r="G127" s="25">
        <f t="shared" si="32"/>
        <v>59.000706342127373</v>
      </c>
      <c r="H127" s="99">
        <f t="shared" si="33"/>
        <v>-39760.5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72">
        <v>9559</v>
      </c>
      <c r="F128" s="175">
        <v>4966</v>
      </c>
      <c r="G128" s="25">
        <f t="shared" si="32"/>
        <v>55.004747245159244</v>
      </c>
      <c r="H128" s="99">
        <f t="shared" si="33"/>
        <v>-7819.5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72">
        <v>463.81299999999999</v>
      </c>
      <c r="F129" s="177">
        <v>381.19499999999999</v>
      </c>
      <c r="G129" s="25">
        <f t="shared" si="32"/>
        <v>52.049489395129612</v>
      </c>
      <c r="H129" s="99">
        <f t="shared" si="33"/>
        <v>-427.28700000000003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69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69">
        <v>115.73558</v>
      </c>
      <c r="F131" s="175">
        <v>34.096800000000002</v>
      </c>
      <c r="G131" s="46">
        <f t="shared" si="32"/>
        <v>8.9495499536034639</v>
      </c>
      <c r="H131" s="99">
        <f t="shared" si="33"/>
        <v>-1177.46442</v>
      </c>
    </row>
    <row r="132" spans="1:8" ht="24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69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72">
        <v>5397.1329999999998</v>
      </c>
      <c r="F133" s="166">
        <v>3555.9740000000002</v>
      </c>
      <c r="G133" s="25">
        <f>E133/D133*100</f>
        <v>48.202459631323237</v>
      </c>
      <c r="H133" s="99">
        <f>E133-D133</f>
        <v>-5799.6669999999995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69">
        <v>1400.6</v>
      </c>
      <c r="F134" s="175"/>
      <c r="G134" s="46">
        <f t="shared" si="32"/>
        <v>100</v>
      </c>
      <c r="H134" s="99">
        <f t="shared" si="33"/>
        <v>0</v>
      </c>
    </row>
    <row r="135" spans="1:8" ht="48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385">
        <v>3689.6167599999999</v>
      </c>
      <c r="F135" s="89">
        <v>891.75343999999996</v>
      </c>
      <c r="G135" s="32">
        <f t="shared" si="32"/>
        <v>58.506838558267127</v>
      </c>
      <c r="H135" s="96">
        <f t="shared" si="33"/>
        <v>-2616.6832400000003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01">
        <v>597.33699999999999</v>
      </c>
      <c r="F136" s="79">
        <v>310.08699999999999</v>
      </c>
      <c r="G136" s="46">
        <f t="shared" si="32"/>
        <v>33.826207599524324</v>
      </c>
      <c r="H136" s="99">
        <f t="shared" si="33"/>
        <v>-1168.5630000000001</v>
      </c>
    </row>
    <row r="137" spans="1:8" ht="36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02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03">
        <v>858.22580000000005</v>
      </c>
      <c r="F138" s="79">
        <v>866.65</v>
      </c>
      <c r="G138" s="25">
        <f t="shared" si="32"/>
        <v>48.193272686433069</v>
      </c>
      <c r="H138" s="99">
        <f t="shared" si="33"/>
        <v>-922.57419999999991</v>
      </c>
    </row>
    <row r="139" spans="1:8" ht="36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76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0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0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03">
        <v>349.65</v>
      </c>
      <c r="F142" s="24">
        <v>181.011</v>
      </c>
      <c r="G142" s="25">
        <f t="shared" si="32"/>
        <v>50</v>
      </c>
      <c r="H142" s="99">
        <f t="shared" si="33"/>
        <v>-349.65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03">
        <v>799.93147999999997</v>
      </c>
      <c r="F143" s="24">
        <v>553.74856</v>
      </c>
      <c r="G143" s="25">
        <f t="shared" si="32"/>
        <v>50.6125580512496</v>
      </c>
      <c r="H143" s="99">
        <f t="shared" si="33"/>
        <v>-780.56852000000003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8">
        <f>E145</f>
        <v>21160</v>
      </c>
      <c r="F144" s="101">
        <f>F145</f>
        <v>13214</v>
      </c>
      <c r="G144" s="71">
        <f>E144/D144*100</f>
        <v>50.822625195148305</v>
      </c>
      <c r="H144" s="13">
        <f>E144-D144</f>
        <v>-20475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04">
        <v>21160</v>
      </c>
      <c r="F145" s="189">
        <v>13214</v>
      </c>
      <c r="G145" s="21">
        <f>E145/D145*100</f>
        <v>50.822625195148305</v>
      </c>
      <c r="H145" s="80">
        <f>E145-D145</f>
        <v>-20475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23">
        <f>E147+E148+E149</f>
        <v>15211.72644</v>
      </c>
      <c r="F146" s="192">
        <f>F147+F148</f>
        <v>4240.2929999999997</v>
      </c>
      <c r="G146" s="71">
        <f>E146/D146*100</f>
        <v>68.19016864056519</v>
      </c>
      <c r="H146" s="13">
        <f>E146-D146</f>
        <v>-7096.0735599999989</v>
      </c>
    </row>
    <row r="147" spans="1:8" ht="48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24">
        <v>7503.5150000000003</v>
      </c>
      <c r="F147" s="197">
        <v>4240.2929999999997</v>
      </c>
      <c r="G147" s="41">
        <f>E147/D147*100</f>
        <v>60.965525926648148</v>
      </c>
      <c r="H147" s="22">
        <f>E147-D147</f>
        <v>-4804.2849999999989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25">
        <v>7708.21144</v>
      </c>
      <c r="F148" s="105"/>
      <c r="G148" s="29"/>
      <c r="H148" s="74">
        <f>E148-D148</f>
        <v>-2291.78856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8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08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8">
        <f t="shared" si="35"/>
        <v>50</v>
      </c>
      <c r="F151" s="36">
        <f t="shared" si="35"/>
        <v>24.315270000000002</v>
      </c>
      <c r="G151" s="201">
        <f t="shared" si="35"/>
        <v>0</v>
      </c>
      <c r="H151" s="207">
        <f t="shared" si="35"/>
        <v>50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72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385">
        <v>50</v>
      </c>
      <c r="F153" s="105">
        <v>21.315270000000002</v>
      </c>
      <c r="G153" s="211">
        <v>0</v>
      </c>
      <c r="H153" s="96">
        <f>E153-C153</f>
        <v>50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09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10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11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8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04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8">
        <f>E8+E104</f>
        <v>283317.89338999998</v>
      </c>
      <c r="F159" s="36">
        <f>F8+F104</f>
        <v>196084.33165000004</v>
      </c>
      <c r="G159" s="12">
        <f>E159/D159*100</f>
        <v>50.417474595843395</v>
      </c>
      <c r="H159" s="13">
        <f>E159-D159</f>
        <v>-278625.94782999996</v>
      </c>
    </row>
    <row r="160" spans="1:8" x14ac:dyDescent="0.2">
      <c r="A160" s="1"/>
      <c r="B160" s="225"/>
      <c r="C160" s="226"/>
      <c r="D160" s="226"/>
      <c r="E160" s="412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13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13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13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14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14"/>
      <c r="F165" s="240"/>
      <c r="G165" s="240"/>
      <c r="H165" s="1"/>
    </row>
    <row r="166" spans="1:8" x14ac:dyDescent="0.2">
      <c r="A166" s="1"/>
      <c r="E166" s="412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ноябрь</vt:lpstr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2022-12-08T06:07:43Z</dcterms:modified>
</cp:coreProperties>
</file>