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484" firstSheet="13" activeTab="13"/>
  </bookViews>
  <sheets>
    <sheet name="Лист1" sheetId="1" state="hidden" r:id="rId1"/>
    <sheet name="Лист2" sheetId="2" state="hidden" r:id="rId2"/>
    <sheet name="Лист3" sheetId="3" state="hidden" r:id="rId3"/>
    <sheet name="Лист4" sheetId="4" state="hidden" r:id="rId4"/>
    <sheet name="Лист5" sheetId="5" state="hidden" r:id="rId5"/>
    <sheet name="Лист6" sheetId="6" state="hidden" r:id="rId6"/>
    <sheet name="Лист7" sheetId="7" state="hidden" r:id="rId7"/>
    <sheet name="Лист8" sheetId="8" state="hidden" r:id="rId8"/>
    <sheet name="Лист9" sheetId="9" state="hidden" r:id="rId9"/>
    <sheet name="Лист10" sheetId="10" state="hidden" r:id="rId10"/>
    <sheet name="Лист11" sheetId="11" state="hidden" r:id="rId11"/>
    <sheet name="1 декабря" sheetId="12" r:id="rId12"/>
    <sheet name="1 января" sheetId="13" r:id="rId13"/>
    <sheet name="на 1 июля" sheetId="14" r:id="rId14"/>
  </sheets>
  <definedNames/>
  <calcPr fullCalcOnLoad="1"/>
</workbook>
</file>

<file path=xl/sharedStrings.xml><?xml version="1.0" encoding="utf-8"?>
<sst xmlns="http://schemas.openxmlformats.org/spreadsheetml/2006/main" count="5782" uniqueCount="463">
  <si>
    <t>СПРАВКА ОБ ИСПОЛНЕНИИ БЮДЖЕТА</t>
  </si>
  <si>
    <t xml:space="preserve">             по доходам </t>
  </si>
  <si>
    <t xml:space="preserve">           Александровского района</t>
  </si>
  <si>
    <t>консол.бюджет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</si>
  <si>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</si>
  <si>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</si>
  <si>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</si>
  <si>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</si>
  <si>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</si>
  <si>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</si>
  <si>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</si>
  <si>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</si>
  <si>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</si>
  <si>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>000 1 01 00000 00 0000 000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</si>
  <si>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</si>
  <si>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</si>
  <si>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</si>
  <si>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</si>
  <si>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</si>
  <si>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</si>
  <si>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</si>
  <si>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</si>
  <si>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Единый сельхозналог</t>
  </si>
  <si>
    <t>00 1 06 00000 00 0000 000</t>
  </si>
  <si>
    <t>Налоги на имущество</t>
  </si>
  <si>
    <t>000 1 06 01000 10 0000 110</t>
  </si>
  <si>
    <t>Налог на имущество физических лиц</t>
  </si>
  <si>
    <t>000 1 06 04000 10 0000 110</t>
  </si>
  <si>
    <t>Транспортный налог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</si>
  <si>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</si>
  <si>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</si>
  <si>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</si>
  <si>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</si>
  <si>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</si>
  <si>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</si>
  <si>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</si>
  <si>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</si>
  <si>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</si>
  <si>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</si>
  <si>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</si>
  <si>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000 1 09 00000 00 0000 000</t>
  </si>
  <si>
    <t>Задолженность и перерасчеты по отмененным налогам</t>
  </si>
  <si>
    <t>сборам и иным обязательным платежам</t>
  </si>
  <si>
    <t>000 1 09 01000 05 0000 110</t>
  </si>
  <si>
    <t>Погашение задолженности прошлых лет</t>
  </si>
  <si>
    <t>000 1 09 03020 01 0000 110</t>
  </si>
  <si>
    <t>Платежи за добычу полезных ископаемых</t>
  </si>
  <si>
    <t>000 1 09 04040 01 0000 110</t>
  </si>
  <si>
    <t>Налог с им-ва,переход в порядке наследования или дарения</t>
  </si>
  <si>
    <t>000 1 09 04050 03 1000 110</t>
  </si>
  <si>
    <t>Земельный налог (до 1 января 2006 года)</t>
  </si>
  <si>
    <t>000 1 09 06000 02 0000 110</t>
  </si>
  <si>
    <t>Прочие налоги и сборы(по отмененным налогам субъекта РФ)</t>
  </si>
  <si>
    <t>000 1 09 06010 02 0000 110</t>
  </si>
  <si>
    <t>в т.ч. налог с продаж</t>
  </si>
  <si>
    <t>000 1 09 07000 05 0000 110</t>
  </si>
  <si>
    <t>Прочие налоги и сборы(по отмененным местным налогам )</t>
  </si>
  <si>
    <t>000 1 09 07030 05 0000 110</t>
  </si>
  <si>
    <t>в т.ч.целевые сборы с граждан и предприятий на содержа-</t>
  </si>
  <si>
    <t>ние милиции, на благоустройство территорий, на нужды</t>
  </si>
  <si>
    <t>образования и другие цели</t>
  </si>
  <si>
    <t>000 1 09 07050 05 0000 110</t>
  </si>
  <si>
    <t>в т.ч. прочие местные налоги и сборы</t>
  </si>
  <si>
    <t>000 1 11 00000 00 0000 000</t>
  </si>
  <si>
    <t>000 1 11 05010 10 0000 120</t>
  </si>
  <si>
    <t xml:space="preserve">в т.ч. арендная плата и поступления от продажи права на </t>
  </si>
  <si>
    <t>заключение договоров аренды за земли до разграничения собст-ти</t>
  </si>
  <si>
    <t>закл дог аренды за земли до разгр собст-ти под жилищ.строит.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</si>
  <si>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</si>
  <si>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</si>
  <si>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</si>
  <si>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</si>
  <si>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</si>
  <si>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</si>
  <si>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</si>
  <si>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000 1 11 05035 10 0000 120</t>
  </si>
  <si>
    <t>оперативном управлениии  органов поселений</t>
  </si>
  <si>
    <t>000 1 11 08045 05 0000 120</t>
  </si>
  <si>
    <t>Прочие поступ.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</si>
  <si>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</si>
  <si>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</si>
  <si>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</si>
  <si>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</t>
  </si>
  <si>
    <t>среду</t>
  </si>
  <si>
    <t>000 1 13 00000 00 0000 000</t>
  </si>
  <si>
    <t xml:space="preserve">Доходы от оказания платных услуг и компенсации </t>
  </si>
  <si>
    <t>затрат государства</t>
  </si>
  <si>
    <t>000 1 13 02000 00 0000 130</t>
  </si>
  <si>
    <t>Лицензионные сборы</t>
  </si>
  <si>
    <t>000 1 13 02020 00 0000 130</t>
  </si>
  <si>
    <t>прочие лицензионные сборы</t>
  </si>
  <si>
    <t>000 1 13 02023 03 0000 130</t>
  </si>
  <si>
    <t>в т.ч. прочие лицензионные сборы, зачисляемые в</t>
  </si>
  <si>
    <t>местные бюджеты</t>
  </si>
  <si>
    <t>Доходы от продажи земельных участков</t>
  </si>
  <si>
    <t>000 1 16 00000 00 0000 000</t>
  </si>
  <si>
    <t>Штрафы, санкции,возмещение ущерба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</si>
  <si>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</si>
  <si>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</si>
  <si>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</si>
  <si>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Денежные взыскания за нарушение зак-ва о применении</t>
  </si>
  <si>
    <t>контрольно-кассовой техники</t>
  </si>
  <si>
    <t>000 1 16 21000 00 0000 140</t>
  </si>
  <si>
    <t>Денежные взыскания и иные суммы, взыскиваемые с лиц,</t>
  </si>
  <si>
    <t>виновных в совершении преступлений</t>
  </si>
  <si>
    <t>000 1 16 21050 01 0000 140</t>
  </si>
  <si>
    <t>виновных в совершении преступлений, зачисляемые в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</si>
  <si>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</si>
  <si>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</si>
  <si>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</si>
  <si>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</si>
  <si>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Денежные взыскания (штрафы) за нарушение зем-го законод-ва</t>
  </si>
  <si>
    <t>000 1 16 27000 01 0000 140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</si>
  <si>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</si>
  <si>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</si>
  <si>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</si>
  <si>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</si>
  <si>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</si>
  <si>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</si>
  <si>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</si>
  <si>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</si>
  <si>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</si>
  <si>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</si>
  <si>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</si>
  <si>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в обл. гос. регулирования пр-ва алкогольной прод-ии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</si>
  <si>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</si>
  <si>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</si>
  <si>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</si>
  <si>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</si>
  <si>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Возмещение потерь сельхозпроизводства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</si>
  <si>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</si>
  <si>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</si>
  <si>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</si>
  <si>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Возврат остатков субсидий и субвенций из муницип-х районов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</si>
  <si>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</si>
  <si>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</si>
  <si>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</si>
  <si>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</si>
  <si>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</si>
  <si>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</si>
  <si>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</si>
  <si>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</si>
  <si>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111 2 02 02008 05 0000 151</t>
  </si>
  <si>
    <t>Субсидии молодым семьям</t>
  </si>
  <si>
    <t>111 2 02 02077 05 0000 151</t>
  </si>
  <si>
    <t>Адресные инвестиции</t>
  </si>
  <si>
    <t>000 2 02 02024 05 0000 151</t>
  </si>
  <si>
    <t>Субсидии на денеж.выплаты мед.персоналу</t>
  </si>
  <si>
    <t>000 2 02 02074 05 0000 151</t>
  </si>
  <si>
    <t>Субсид. на дотир.питания учащихся</t>
  </si>
  <si>
    <t>000 2 02 02102 05 0000 151</t>
  </si>
  <si>
    <t>000 2 02 02999 05 0000 151</t>
  </si>
  <si>
    <t>Прочие субсидии</t>
  </si>
  <si>
    <t>Субсид.на проведение текущего ремонта дорожной сети</t>
  </si>
  <si>
    <t>Субсид. на возмещ.расх.ЖКУ пед. работникам в сельск. мест.</t>
  </si>
  <si>
    <t>Пригородные перевозки</t>
  </si>
  <si>
    <t>Твердое топливо</t>
  </si>
  <si>
    <t>000 2 02 03000 00 0000 151</t>
  </si>
  <si>
    <t>Субвенции бюджетам суб.РФ и мун. образований</t>
  </si>
  <si>
    <t>000 2 02 03003 05 0000 151</t>
  </si>
  <si>
    <t>ЗАГС</t>
  </si>
  <si>
    <t>Субвенции на выплату ежемесяч.пособия на ребенка</t>
  </si>
  <si>
    <t>000 2 02 03015 05 0000 151</t>
  </si>
  <si>
    <t>Субвенции на осущ. полном. по перв.воин. учету</t>
  </si>
  <si>
    <t>000 2 02 03021 05 0000 151</t>
  </si>
  <si>
    <t>На классное руководство по образованию</t>
  </si>
  <si>
    <t>000 2 02 03022 05 0000 151</t>
  </si>
  <si>
    <t>Субвенции на оплату жилья и комм-х услуг малоимущим</t>
  </si>
  <si>
    <t>000 2 02 03024 05 0000 151</t>
  </si>
  <si>
    <t>Субвенции на осущ. переданных полномочий</t>
  </si>
  <si>
    <t>Сельскохозяйственное производство</t>
  </si>
  <si>
    <t xml:space="preserve">Субвенции на госстандарт по образованию </t>
  </si>
  <si>
    <t>Социальное обслуживание</t>
  </si>
  <si>
    <t xml:space="preserve">Созд.и орг. комиссии по делам несовершеннолетних </t>
  </si>
  <si>
    <t>Субвенц. на орг. вып по соц. найму</t>
  </si>
  <si>
    <t xml:space="preserve">Субвенции на погребение </t>
  </si>
  <si>
    <t>Субвенции для организ.опеки и попеч-ва над несовершенн.</t>
  </si>
  <si>
    <t>000 2 02 03027 05 0000 151</t>
  </si>
  <si>
    <t>Субвенции на выплату денеж.средств приемной семье</t>
  </si>
  <si>
    <t>Субвенции на вып. денеж.средств опекуну на содерж.ребенка</t>
  </si>
  <si>
    <t>000 2 02 03029 05 0000 151</t>
  </si>
  <si>
    <t>Выплата компенсации родительской платы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</si>
  <si>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</si>
  <si>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</si>
  <si>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</si>
  <si>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</si>
  <si>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</si>
  <si>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Взаимные расчеты</t>
  </si>
  <si>
    <t>000 2 02 04012 05 0000 151</t>
  </si>
  <si>
    <t>000 2 02 04999 00 0000 151</t>
  </si>
  <si>
    <t>000 2 02 04999 05 0000 151</t>
  </si>
  <si>
    <t xml:space="preserve">     Всего доходов</t>
  </si>
  <si>
    <t>Исполнитель</t>
  </si>
  <si>
    <t>ведущий специалист</t>
  </si>
  <si>
    <t>Отклонение</t>
  </si>
  <si>
    <t>Налог,взимаемый в связи с применением упрощенной системы налогообложения</t>
  </si>
  <si>
    <t>Налог,взимаемый с плательщиков,выбравших в качестве обьекта налогообложения доходы</t>
  </si>
  <si>
    <t>Налог,взимаемый с плательщиков,выбравших в качестве обьекта налогообложения доходы,уменьшенные на величину расходов</t>
  </si>
  <si>
    <t>000 1 05 01000 00 0000 110</t>
  </si>
  <si>
    <t>000 1 05 01010 01 0000 110</t>
  </si>
  <si>
    <t>000 1 05 01020 01 0000 110</t>
  </si>
  <si>
    <t>000 1 05 01040 02 0000 110</t>
  </si>
  <si>
    <t>Доходы от выдачи потентов на осуществление предпринимательской деятельности при применении упрощенной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</si>
  <si>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</si>
  <si>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000 2 02 03001 05 0000 151</t>
  </si>
  <si>
    <t>Субвенции на оплату жилья и комм-х услуг отдельн.катег.градж.</t>
  </si>
  <si>
    <t>Иные межбюджетные трансферты</t>
  </si>
  <si>
    <t>000 2 02 04029 05 0000 151</t>
  </si>
  <si>
    <t>Межбюджетные трансферты, направленные на снижение напряженности на рынке труда</t>
  </si>
  <si>
    <t xml:space="preserve">                       </t>
  </si>
  <si>
    <t>Доходы от реализации иного имущества, находящихся в собственности муниц.районов, в части реализации материальных запасов по указанному имуществу</t>
  </si>
  <si>
    <t>Дох.бюдж. мун.районов от возврата субсид. и субв. прошлых лет</t>
  </si>
  <si>
    <t>Субвенции бюджетам муниципальных образований на финансовое обеспечение оздоровления и отдыха детей</t>
  </si>
  <si>
    <t>000 2 02 03020 05 0000 151</t>
  </si>
  <si>
    <t>Субвенции бюджетам муницип.образований на выплату единовр.пособия при всех формах устройства детей,лишенных родительского попечения,в семью</t>
  </si>
  <si>
    <t>Субсидии на софинанс. кап.ремонтаобъектов ком.ифрастр.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</si>
  <si>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</si>
  <si>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</si>
  <si>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</si>
  <si>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</si>
  <si>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000 2 02 03013 05 0000 151</t>
  </si>
  <si>
    <t>Субвенции бюджетам муниципальных районов на обеспечение мер социальной поддержки реабилитированных лиц,и лиц, признанных пострадавшими от политических репрессий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</si>
  <si>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</si>
  <si>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</si>
  <si>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на регулирование тарифов</t>
  </si>
  <si>
    <t>Денежные взыскания по искам</t>
  </si>
  <si>
    <t>000 1 16 25010 01 0000 140</t>
  </si>
  <si>
    <t>Денежные взыскания за нарушение зак-ва о недрах</t>
  </si>
  <si>
    <t>000 2 18 00000 00 0000 000</t>
  </si>
  <si>
    <t>012 218 05010 05 0000 180</t>
  </si>
  <si>
    <t>000 2 19 00000 00 0000 000</t>
  </si>
  <si>
    <t>012 2 19 05000 05 0000 151</t>
  </si>
  <si>
    <t>000 2 02 00000 00 0000 000</t>
  </si>
  <si>
    <t>Безвозмездные перечисления от других бюджетов</t>
  </si>
  <si>
    <t>000 2 07 05000 05 0000 180</t>
  </si>
  <si>
    <t>000 2 02 04034 05 0000 151</t>
  </si>
  <si>
    <t>Межбюдж.транс.на реализ.программы модернизации здравоохранения МТБ</t>
  </si>
  <si>
    <t>Субсидии бюджетам на ремонт многоквартирных домов</t>
  </si>
  <si>
    <t>первонач.</t>
  </si>
  <si>
    <t>план</t>
  </si>
  <si>
    <t>уточнен.</t>
  </si>
  <si>
    <t xml:space="preserve">000 2 02 02088 05 0001 151 </t>
  </si>
  <si>
    <t>Субвенции ветер.итруженникам тыла, многодет.семьям</t>
  </si>
  <si>
    <t>000 1 14 02033 10 0000 410</t>
  </si>
  <si>
    <t>Доходы от реализации иного имущества, находящихся в собственности поселений, в части реализации материальных запасов по указанному имуществу</t>
  </si>
  <si>
    <t>000 2 02 02145 05 0000 151</t>
  </si>
  <si>
    <t>Субсидии бюджетам мун.районов на модерн.региональн.систем</t>
  </si>
  <si>
    <t>Субсидии на покупку а\транспорта и коммунальн.техники</t>
  </si>
  <si>
    <t>111 2 02 02051 05 0000 151</t>
  </si>
  <si>
    <t>Субсидии молодым семьям федеральные</t>
  </si>
  <si>
    <t>Повышение з\пл работникам дошкольных учреждений</t>
  </si>
  <si>
    <t>Ремонт жилья ВОВ</t>
  </si>
  <si>
    <t>Реализация меропр. направл.на повыш.доступ.дошк.образов.услуг</t>
  </si>
  <si>
    <t>Субсидии на проведение ремонта образов.учреждений</t>
  </si>
  <si>
    <t>Субсидии на кап.ремонт объектов ком. инфр.(скважины)</t>
  </si>
  <si>
    <t>Межбюджетные трансферты, на проведение мероприятий по повышению эфек.бюджет.расх.</t>
  </si>
  <si>
    <t>Прочие безвозмездные поступления в бюджеты муниц.районов</t>
  </si>
  <si>
    <t>Субвенции на ремонт жилья ветеранам ВОВ</t>
  </si>
  <si>
    <t>январь</t>
  </si>
  <si>
    <t>2012г</t>
  </si>
  <si>
    <t>000 2 02 03007 05 0000 151</t>
  </si>
  <si>
    <t>Субвенции бюджетам муниципальных районов на составление списков кандидатов в присяжные заседатели</t>
  </si>
  <si>
    <t>Субвенции по опеке и попечительству над недееспособными</t>
  </si>
  <si>
    <t>Социальное обслуживание и социальная поддержка в части содержания органов социальной защиты населения</t>
  </si>
  <si>
    <t xml:space="preserve">         Налоговые и неналоговые доходы</t>
  </si>
  <si>
    <t>Налоги на прибыль,доходы</t>
  </si>
  <si>
    <t>Субсидии на реал. мероприят. ОЦП"Развитие торг-ли в Ор.обл."</t>
  </si>
  <si>
    <t>000 1 11 05013 10 0000 120</t>
  </si>
  <si>
    <t>без доп. норматива</t>
  </si>
  <si>
    <t>Норматив отчислений %</t>
  </si>
  <si>
    <t>000 2 02 04999 10 0000 151</t>
  </si>
  <si>
    <t>Прочие межбюджетные трансферты,передаваемые бюджетам поселений</t>
  </si>
  <si>
    <t>О.А.Андреева</t>
  </si>
  <si>
    <t>Субсидия на приобретение автомобиля</t>
  </si>
  <si>
    <t>Субсидия на подъезд к дворовым территориям</t>
  </si>
  <si>
    <t>Субсидия на реализацию О  ЦП "Дети Оренбуржья"</t>
  </si>
  <si>
    <t>Повышение</t>
  </si>
  <si>
    <t>000 1 11 05025 05 0000 120</t>
  </si>
  <si>
    <t>Субсидия на поддержку учреждений культуры</t>
  </si>
  <si>
    <t>000 1 16 03000 01 0000 140</t>
  </si>
  <si>
    <t>012 1 17 02020 10 0000 120</t>
  </si>
  <si>
    <t>000 2 02 04025 05 0000 151</t>
  </si>
  <si>
    <t>Межбюджетные трансферты на формирование книжных фондов библиотек</t>
  </si>
  <si>
    <t xml:space="preserve">         на 01 февраля 2013 года</t>
  </si>
  <si>
    <t>2013г</t>
  </si>
  <si>
    <t>000  1  01  02010  01  0000  110</t>
  </si>
  <si>
    <t>000  1  01  02020  01  0000  110</t>
  </si>
  <si>
    <t>000  1  01  02030  01  0000  110</t>
  </si>
  <si>
    <t>000  1  01  02040  01  0000  110</t>
  </si>
  <si>
    <t>000 1 14 06013 10 0000 430</t>
  </si>
  <si>
    <t>Субсидии на реал. мероприят. ОЦП"Без-ть образовательных учреждений"</t>
  </si>
  <si>
    <t>Субвенции на отдельные полномочияв сфере охраны здоровья</t>
  </si>
  <si>
    <t>Субвенции на формирование торгового реестра</t>
  </si>
  <si>
    <t>Субвенции на расходы административных комиссий</t>
  </si>
  <si>
    <t>Субвенции по орг. беспеч. полноценным питанием детей до 3-х лет</t>
  </si>
  <si>
    <t>000 2 02 03090 05 0000 151</t>
  </si>
  <si>
    <t>Субвенции на ежемес.ден. вып. в случпе рож. третьего и пос. детей</t>
  </si>
  <si>
    <t>Субвенции по еж.ден.вып. в случае рожд.третьего и послед. детей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</si>
  <si>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ст.227 НК РФ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</si>
  <si>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</si>
  <si>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</si>
  <si>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НК РФ</t>
  </si>
  <si>
    <t>000 1 05 04020 02 0000 110</t>
  </si>
  <si>
    <t>Налог, взимаемый в связи с применением патентной системы налогообложения</t>
  </si>
  <si>
    <t>000 1 14 03050 10 0000 410</t>
  </si>
  <si>
    <t>000 1 16 35030 05 0000 140</t>
  </si>
  <si>
    <t>000 1 16 43000 01 0000 140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</si>
  <si>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</si>
  <si>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Ден. взыскания (штрафы) за нарушение зак-ва РФ об адм-х правонарушениях, пред-ные статьей 20.25 Кодекса РФ об адм-ных правонарушениях</t>
  </si>
  <si>
    <t>000 1 17 01050 10 0000 180</t>
  </si>
  <si>
    <t xml:space="preserve">         на 01 марта 2013 года</t>
  </si>
  <si>
    <t>февраль</t>
  </si>
  <si>
    <t>000 1 16 33050 10 0000 140</t>
  </si>
  <si>
    <t>000 1 08 07150 01 1000 110</t>
  </si>
  <si>
    <t>Гос. пошлина за установку рекламной конструкции</t>
  </si>
  <si>
    <t xml:space="preserve">         на 01 апреля 2013 года</t>
  </si>
  <si>
    <t>март</t>
  </si>
  <si>
    <t>000 2 02 03119 05 0000 151</t>
  </si>
  <si>
    <t xml:space="preserve">         на 01 мая 2013 года</t>
  </si>
  <si>
    <t>012 1 17 05000 00 0000 180</t>
  </si>
  <si>
    <t>000 2 07 05000 00 0000 180</t>
  </si>
  <si>
    <t>Проценты по газификации</t>
  </si>
  <si>
    <t>СПРАВКА ОБ ИСПОЛНЕНИИ КОНСОЛИДИРОВАННОГО БЮДЖЕТА</t>
  </si>
  <si>
    <t xml:space="preserve">         на 01 июня 2013 года</t>
  </si>
  <si>
    <t>май</t>
  </si>
  <si>
    <t>000 1 16 90050 00 0000 140</t>
  </si>
  <si>
    <t>Средства резервного фонда (коммуналка)</t>
  </si>
  <si>
    <t xml:space="preserve">         на 01 июля 2013 года</t>
  </si>
  <si>
    <t>июнь</t>
  </si>
  <si>
    <t>МТ на исполнение судебных актов по обеспечению жилыми пом. детей-сирот</t>
  </si>
  <si>
    <t>июль</t>
  </si>
  <si>
    <t>Субсидия на МФЦ</t>
  </si>
  <si>
    <t>Субсидия на реализацию О  ЦП "Культура Оренбуржья на 2013-2018гг."культура</t>
  </si>
  <si>
    <t>Субсидия на реализацию О  ЦП "Культура Оренбуржья на 2013-2018гг."образование</t>
  </si>
  <si>
    <t xml:space="preserve">         на 01 августа 2013 года</t>
  </si>
  <si>
    <t xml:space="preserve">         на 01 сентября 2013 года</t>
  </si>
  <si>
    <t>август</t>
  </si>
  <si>
    <t>000 2 02 02204 05 0000 151</t>
  </si>
  <si>
    <t>Субсидии на модерн.региональн.систем дошк.образ-я</t>
  </si>
  <si>
    <t xml:space="preserve">         на 01 октября 2013 года</t>
  </si>
  <si>
    <t>сентябрь</t>
  </si>
  <si>
    <t>Субсидия на проведение противоаварийных меропр.в зданиях гос.и муниц.ОУ</t>
  </si>
  <si>
    <t>Субсидия к участию Клуба молодых семей "В кругу друзей"(100%)</t>
  </si>
  <si>
    <t>Агишева З.Р.</t>
  </si>
  <si>
    <t xml:space="preserve">         на 01 ноября 2013 года</t>
  </si>
  <si>
    <t>октябрь</t>
  </si>
  <si>
    <t>Прочие межбюджетные трансферты</t>
  </si>
  <si>
    <t>МТ на обеспечение достижения индикативных значений показателей сред.з/п пед.раб.орг-й доп-го образ-я</t>
  </si>
  <si>
    <t>000 1 14 01050 10 0000 410</t>
  </si>
  <si>
    <t>Доходы от продажи квартир находящихся в собственности поселений</t>
  </si>
  <si>
    <t xml:space="preserve">         на 01 ДЕКАБРЯ 2013 года</t>
  </si>
  <si>
    <t>НОЯБРЬ</t>
  </si>
  <si>
    <t>000 2 02 04052 05 0000 151</t>
  </si>
  <si>
    <t>000 2 02 04053 05 0000 151</t>
  </si>
  <si>
    <t>МТ на выплату поощрения лучшим мун.учрежд.культуры сельских поселений</t>
  </si>
  <si>
    <t>МТ на выплату поощрения лучшим работникам мун.учрежд.культуры сельских поселений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</si>
  <si>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</si>
  <si>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000 2 02 04041 05 0000 151</t>
  </si>
  <si>
    <t>НАЛОГИ НА ТОВАРЫ (РАБОТЫ,УСЛУГИ) РЕАЛИЗУЕМЫЕ НА ТЕРРИТОРИИ РФ</t>
  </si>
  <si>
    <t>000 1   03  00000  00 0000   110</t>
  </si>
  <si>
    <t>000 1   03  02000  01 0000   110</t>
  </si>
  <si>
    <t>Акцизы по подакцизным товарам производимые на территории РФ</t>
  </si>
  <si>
    <t>000 1   03  02230  01 0000   110</t>
  </si>
  <si>
    <t>000 1   03  02240  01 0000   110</t>
  </si>
  <si>
    <t>000 1   03  02250  01 0000   110</t>
  </si>
  <si>
    <t>000 1   03  02260  01 0000   110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</si>
  <si>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</si>
  <si>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</si>
  <si>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</si>
  <si>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</si>
  <si>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000 2 02 02216 05 0000 151</t>
  </si>
  <si>
    <t xml:space="preserve">Субвенции на госстандарт по дошкольному образованию </t>
  </si>
  <si>
    <t>000 1 07 00000 00 0000 000</t>
  </si>
  <si>
    <t>Налоги,сборы и регулярные платежи за пользование объектами животного мира</t>
  </si>
  <si>
    <t>000 1 07 04000 01 0000 000</t>
  </si>
  <si>
    <t>Сборы за пользование объектами животного мира</t>
  </si>
  <si>
    <t>2014г</t>
  </si>
  <si>
    <r>
      <t xml:space="preserve">Субвенции для организ.опеки и попеч-ва над </t>
    </r>
    <r>
      <rPr>
        <b/>
        <i/>
        <sz val="9"/>
        <rFont val="Times New Roman"/>
        <family val="1"/>
      </rPr>
      <t>несовершенн.</t>
    </r>
  </si>
  <si>
    <t>уточн</t>
  </si>
  <si>
    <t>000 1 05 01011 01 0000 110</t>
  </si>
  <si>
    <t>000 1 05 01021 01 0000 110</t>
  </si>
  <si>
    <t>000 1 05 01022 01 0000 110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</si>
  <si>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</t>
  </si>
  <si>
    <t>000 1 05 02020 02 0000 110</t>
  </si>
  <si>
    <t>Единый налог на вмененный доход для отдельных видов деятельности (за налоговые периоды,истекшие до 1 января 2011 года)</t>
  </si>
  <si>
    <t>000 1 05 03020 01 0000 110</t>
  </si>
  <si>
    <t>Единый сельхозналог(за налоговые периоды,истекшие до 1 января 2011 года)</t>
  </si>
  <si>
    <t>000 1 06 01030 10 0000 110</t>
  </si>
  <si>
    <r>
      <t xml:space="preserve">Субвенции бюджетам муницип.образований на выплату единовр.пособия при всех формах устройства детей,лишенных родительского попечения,в семью </t>
    </r>
    <r>
      <rPr>
        <b/>
        <i/>
        <sz val="9"/>
        <rFont val="Times New Roman"/>
        <family val="1"/>
      </rPr>
      <t>Ф</t>
    </r>
  </si>
  <si>
    <t>Субвенции по ведению списка подлежащих обеспечению жилыми помещениями детей-сирот и детей,оставшихся без попечения родителей</t>
  </si>
  <si>
    <t>000 1 12 01010 01 0000 120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</si>
  <si>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</si>
  <si>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</si>
  <si>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</si>
  <si>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</si>
  <si>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000 1 16 03030 01 0000 140</t>
  </si>
  <si>
    <t>Денежные взыскания за административные правонарушения в области налогов и сборов</t>
  </si>
  <si>
    <r>
      <t xml:space="preserve"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  </r>
    <r>
      <rPr>
        <b/>
        <i/>
        <sz val="9"/>
        <rFont val="Times New Roman"/>
        <family val="1"/>
      </rPr>
      <t>Ф</t>
    </r>
  </si>
  <si>
    <t>уточн.</t>
  </si>
  <si>
    <t>МТ для компенсации доп.расходов, возникших в результате решений принятых органами власти другого уровня</t>
  </si>
  <si>
    <t>Прочие субвенции бюджетам муниципальных районов</t>
  </si>
  <si>
    <t>000 1 12 01050 01 0000 120</t>
  </si>
  <si>
    <t>Плата за иные виды негативеного воздействия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</si>
  <si>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</si>
  <si>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Зам.начальника финансового отдела</t>
  </si>
  <si>
    <t>администрации Александровского района</t>
  </si>
  <si>
    <t>Горбатовская С.В.</t>
  </si>
  <si>
    <t>Исполнитель:  З.Р.Агишева</t>
  </si>
  <si>
    <t>(2-17-99)</t>
  </si>
  <si>
    <t>На проведение кап.ремонта зданий учреждений культуры</t>
  </si>
  <si>
    <r>
      <rPr>
        <sz val="8"/>
        <rFont val="Times New Roman"/>
        <family val="1"/>
      </rPr>
      <t>СПРАВКА ОБ ИСПОЛНЕНИИ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КОНСОЛИДИРОВАННОГО</t>
    </r>
    <r>
      <rPr>
        <b/>
        <sz val="9"/>
        <rFont val="Times New Roman"/>
        <family val="1"/>
      </rPr>
      <t xml:space="preserve"> </t>
    </r>
    <r>
      <rPr>
        <sz val="8"/>
        <rFont val="Times New Roman"/>
        <family val="1"/>
      </rPr>
      <t>БЮДЖЕТА</t>
    </r>
  </si>
  <si>
    <t>Субсидии на кап.ремонтаобъектов ком.ифрастр.</t>
  </si>
  <si>
    <t>000 1 13 02990 00 0000 130</t>
  </si>
  <si>
    <t>000 1 13 02995 05 0000 130</t>
  </si>
  <si>
    <t>На прведение финальных соревнований</t>
  </si>
  <si>
    <t>1 1 12 01030 01 0000 120</t>
  </si>
  <si>
    <t>Плата за выбросы загрязняющих веществ в водные объекты</t>
  </si>
  <si>
    <t>1 1 14 02053 05 0000 410</t>
  </si>
  <si>
    <t>Доходы от продажи квартир находящихся в собственности муниципальных районов</t>
  </si>
  <si>
    <t>000 1 12 01070 01 0000 120</t>
  </si>
  <si>
    <t>Соц.значимые меропр.</t>
  </si>
  <si>
    <t>На уплату прцентов по кредиту на газификацию</t>
  </si>
  <si>
    <t>Содействие в создании условий для обеспечения образовательного поцесса</t>
  </si>
  <si>
    <t>000 1 16 18050 00 0000 140</t>
  </si>
  <si>
    <t>Денежные взыскания за нарушение бюджетного законодательства</t>
  </si>
  <si>
    <t xml:space="preserve">         на 01 декабря 2014 года</t>
  </si>
  <si>
    <t>ноябрь</t>
  </si>
  <si>
    <t>000 2 02 02051 05 0000 151</t>
  </si>
  <si>
    <t>000 2 02 02008 05 0000 151</t>
  </si>
  <si>
    <t>000 2 02 02077 05 0000 151</t>
  </si>
  <si>
    <t>"Культура России","Развитие культуры в Оренбургской области"</t>
  </si>
  <si>
    <t>"Культура России","Развитие системы образования в Оренбургской области"</t>
  </si>
  <si>
    <t>Субсидия на поддержку учреждений культуры в рамках подпрогр."Культура и искусство"</t>
  </si>
  <si>
    <t>Субс.на поддержку учрежд.доп.образования детей сферы культуры и искусства в рамках подпрогр."Культура и искусство"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</si>
  <si>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</si>
  <si>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</si>
  <si>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</si>
  <si>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</si>
  <si>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 (грант) комплексного развития учреждений культуры</t>
  </si>
  <si>
    <t>декабрь</t>
  </si>
  <si>
    <t>Денежныевзыскания за нарушение зак-ва РФ о размещении заказов на поставки товаров,выполнение работ,оказание услуг для нужд мун-х районов</t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</si>
  <si>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</si>
  <si>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t>Субсидия на проведение противопожарных меропр.в зданиях гос.и муниц.ОУ</t>
  </si>
  <si>
    <t>Субсидии на совершенствование организации питания учащихся в общеобраз-х организациях</t>
  </si>
  <si>
    <t>Субвенции на сбор информации от поселений,входящих в состав МР,необходимой для ведения регистра муниципальных НПА</t>
  </si>
  <si>
    <t>Единая субвенция по содержанию детей в замещающих семьях</t>
  </si>
  <si>
    <t>Выплата компенсации род.платы</t>
  </si>
  <si>
    <t>МТ на возмещение расходов,связанных с предоставлением компенсации расходов на оплату ЖКУ пед.раб.</t>
  </si>
  <si>
    <r>
      <rPr>
        <sz val="8"/>
        <rFont val="Times New Roman"/>
        <family val="1"/>
      </rPr>
      <t>СПРАВКА ОБ ИСПОЛНЕНИИ</t>
    </r>
    <r>
      <rPr>
        <b/>
        <sz val="8"/>
        <rFont val="Times New Roman"/>
        <family val="1"/>
      </rPr>
      <t xml:space="preserve"> КОНСОЛИДИРОВАННОГО </t>
    </r>
    <r>
      <rPr>
        <sz val="8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</si>
  <si>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8"/>
        <rFont val="Times New Roman"/>
        <family val="1"/>
      </rPr>
      <t>ф</t>
    </r>
  </si>
  <si>
    <r>
      <t xml:space="preserve">Субвенции бюджетам муницип.образований на выплату единовр.пособия при всех формах устройства детей,лишенных родительского попечения,в семью </t>
    </r>
    <r>
      <rPr>
        <b/>
        <i/>
        <sz val="8"/>
        <rFont val="Times New Roman"/>
        <family val="1"/>
      </rPr>
      <t>Ф</t>
    </r>
  </si>
  <si>
    <r>
      <t xml:space="preserve">Субвенции для организ.опеки и попеч-ва над </t>
    </r>
    <r>
      <rPr>
        <b/>
        <i/>
        <sz val="8"/>
        <rFont val="Times New Roman"/>
        <family val="1"/>
      </rPr>
      <t>несовершенн.</t>
    </r>
  </si>
  <si>
    <r>
      <t xml:space="preserve"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  </r>
    <r>
      <rPr>
        <b/>
        <i/>
        <sz val="8"/>
        <rFont val="Times New Roman"/>
        <family val="1"/>
      </rPr>
      <t>Ф</t>
    </r>
  </si>
  <si>
    <t>Прочие денежные взыскания за правонарушения в области дорожного движения</t>
  </si>
  <si>
    <t>000 2 02 03104 05 0000 151</t>
  </si>
  <si>
    <t>Субв.на свозмещ.части затрат по наращ.маточного поголовья овец и коз</t>
  </si>
  <si>
    <t xml:space="preserve">         на 01 января 2015 года</t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</si>
  <si>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</si>
  <si>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</si>
  <si>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t xml:space="preserve">         на 01 июля 2015 года</t>
  </si>
  <si>
    <t>на 1 июля</t>
  </si>
  <si>
    <t>МТ на комплектование книжных фондов библиотек</t>
  </si>
  <si>
    <t>МТ на гос.поддержку лучших работников учреждений культуры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</si>
</sst>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9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2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vertical="top"/>
    </xf>
    <xf numFmtId="164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164" fontId="4" fillId="0" borderId="17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6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64" fontId="3" fillId="0" borderId="18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11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1" fontId="3" fillId="0" borderId="14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22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3" xfId="0" applyFont="1" applyBorder="1" applyAlignment="1">
      <alignment wrapText="1"/>
    </xf>
    <xf numFmtId="164" fontId="4" fillId="0" borderId="14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2" fontId="5" fillId="0" borderId="14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164" fontId="5" fillId="0" borderId="2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0" fontId="4" fillId="0" borderId="15" xfId="0" applyFont="1" applyBorder="1" applyAlignment="1">
      <alignment/>
    </xf>
    <xf numFmtId="165" fontId="4" fillId="0" borderId="2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3" fillId="0" borderId="17" xfId="0" applyFont="1" applyBorder="1" applyAlignment="1">
      <alignment/>
    </xf>
    <xf numFmtId="0" fontId="5" fillId="0" borderId="16" xfId="0" applyFont="1" applyBorder="1" applyAlignment="1">
      <alignment/>
    </xf>
    <xf numFmtId="2" fontId="4" fillId="0" borderId="26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22" xfId="0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0" fontId="3" fillId="0" borderId="30" xfId="0" applyFont="1" applyBorder="1" applyAlignment="1">
      <alignment/>
    </xf>
    <xf numFmtId="170" fontId="3" fillId="0" borderId="12" xfId="0" applyNumberFormat="1" applyFont="1" applyBorder="1" applyAlignment="1">
      <alignment/>
    </xf>
    <xf numFmtId="1" fontId="4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0" fontId="5" fillId="0" borderId="25" xfId="0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0" fontId="6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2" fontId="3" fillId="0" borderId="19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1" fontId="4" fillId="0" borderId="24" xfId="0" applyNumberFormat="1" applyFont="1" applyBorder="1" applyAlignment="1">
      <alignment/>
    </xf>
    <xf numFmtId="170" fontId="3" fillId="0" borderId="18" xfId="0" applyNumberFormat="1" applyFont="1" applyBorder="1" applyAlignment="1">
      <alignment/>
    </xf>
    <xf numFmtId="0" fontId="4" fillId="0" borderId="25" xfId="0" applyFont="1" applyBorder="1" applyAlignment="1">
      <alignment/>
    </xf>
    <xf numFmtId="1" fontId="4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9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3" fillId="0" borderId="35" xfId="0" applyFont="1" applyBorder="1" applyAlignment="1">
      <alignment/>
    </xf>
    <xf numFmtId="164" fontId="3" fillId="0" borderId="35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49" fontId="8" fillId="0" borderId="11" xfId="53" applyNumberFormat="1" applyFont="1" applyBorder="1" applyAlignment="1">
      <alignment/>
      <protection/>
    </xf>
    <xf numFmtId="164" fontId="4" fillId="0" borderId="36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1" xfId="53" applyFont="1" applyBorder="1" applyAlignment="1">
      <alignment horizontal="distributed" wrapText="1"/>
      <protection/>
    </xf>
    <xf numFmtId="0" fontId="55" fillId="0" borderId="0" xfId="0" applyFont="1" applyAlignment="1">
      <alignment horizontal="distributed" vertical="distributed" wrapText="1"/>
    </xf>
    <xf numFmtId="0" fontId="3" fillId="0" borderId="11" xfId="53" applyFont="1" applyBorder="1" applyAlignment="1">
      <alignment horizontal="distributed" vertical="distributed" wrapText="1"/>
      <protection/>
    </xf>
    <xf numFmtId="164" fontId="6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164" fontId="5" fillId="0" borderId="18" xfId="0" applyNumberFormat="1" applyFont="1" applyBorder="1" applyAlignment="1">
      <alignment/>
    </xf>
    <xf numFmtId="0" fontId="3" fillId="0" borderId="0" xfId="0" applyFont="1" applyAlignment="1">
      <alignment vertical="distributed" wrapText="1"/>
    </xf>
    <xf numFmtId="0" fontId="56" fillId="0" borderId="11" xfId="0" applyFont="1" applyBorder="1" applyAlignment="1">
      <alignment vertical="distributed" wrapText="1"/>
    </xf>
    <xf numFmtId="0" fontId="5" fillId="0" borderId="11" xfId="0" applyFont="1" applyBorder="1" applyAlignment="1">
      <alignment/>
    </xf>
    <xf numFmtId="2" fontId="4" fillId="0" borderId="27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3" fillId="0" borderId="27" xfId="0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4" fontId="4" fillId="0" borderId="38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/>
    </xf>
    <xf numFmtId="14" fontId="4" fillId="0" borderId="41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164" fontId="11" fillId="0" borderId="19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164" fontId="12" fillId="0" borderId="14" xfId="0" applyNumberFormat="1" applyFont="1" applyBorder="1" applyAlignment="1">
      <alignment/>
    </xf>
    <xf numFmtId="164" fontId="12" fillId="0" borderId="13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2" xfId="0" applyFont="1" applyBorder="1" applyAlignment="1">
      <alignment/>
    </xf>
    <xf numFmtId="170" fontId="11" fillId="0" borderId="12" xfId="0" applyNumberFormat="1" applyFont="1" applyBorder="1" applyAlignment="1">
      <alignment/>
    </xf>
    <xf numFmtId="2" fontId="11" fillId="0" borderId="18" xfId="0" applyNumberFormat="1" applyFont="1" applyBorder="1" applyAlignment="1">
      <alignment/>
    </xf>
    <xf numFmtId="170" fontId="11" fillId="0" borderId="18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11" fillId="0" borderId="23" xfId="0" applyFont="1" applyBorder="1" applyAlignment="1">
      <alignment/>
    </xf>
    <xf numFmtId="164" fontId="13" fillId="0" borderId="18" xfId="0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166" fontId="4" fillId="0" borderId="26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164" fontId="13" fillId="0" borderId="19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164" fontId="11" fillId="0" borderId="45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0" xfId="0" applyFont="1" applyBorder="1" applyAlignment="1">
      <alignment/>
    </xf>
    <xf numFmtId="164" fontId="8" fillId="0" borderId="12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9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3" fontId="8" fillId="0" borderId="12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wrapText="1"/>
    </xf>
    <xf numFmtId="1" fontId="4" fillId="0" borderId="3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25" xfId="0" applyNumberFormat="1" applyFont="1" applyBorder="1" applyAlignment="1">
      <alignment/>
    </xf>
    <xf numFmtId="166" fontId="3" fillId="0" borderId="18" xfId="0" applyNumberFormat="1" applyFont="1" applyBorder="1" applyAlignment="1">
      <alignment/>
    </xf>
    <xf numFmtId="170" fontId="4" fillId="0" borderId="26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5" fillId="0" borderId="47" xfId="0" applyFont="1" applyBorder="1" applyAlignment="1">
      <alignment/>
    </xf>
    <xf numFmtId="164" fontId="4" fillId="0" borderId="48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5" fillId="0" borderId="18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170" fontId="5" fillId="0" borderId="24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170" fontId="3" fillId="0" borderId="11" xfId="0" applyNumberFormat="1" applyFont="1" applyBorder="1" applyAlignment="1">
      <alignment/>
    </xf>
    <xf numFmtId="170" fontId="3" fillId="0" borderId="13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6" fillId="0" borderId="11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6" fillId="0" borderId="13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6" fillId="0" borderId="19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3" fillId="0" borderId="35" xfId="0" applyNumberFormat="1" applyFont="1" applyBorder="1" applyAlignment="1">
      <alignment/>
    </xf>
    <xf numFmtId="170" fontId="3" fillId="0" borderId="23" xfId="0" applyNumberFormat="1" applyFont="1" applyBorder="1" applyAlignment="1">
      <alignment/>
    </xf>
    <xf numFmtId="170" fontId="4" fillId="0" borderId="21" xfId="0" applyNumberFormat="1" applyFont="1" applyBorder="1" applyAlignment="1">
      <alignment/>
    </xf>
    <xf numFmtId="170" fontId="3" fillId="0" borderId="29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170" fontId="8" fillId="0" borderId="12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170" fontId="4" fillId="0" borderId="48" xfId="0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5" fillId="0" borderId="20" xfId="0" applyNumberFormat="1" applyFont="1" applyBorder="1" applyAlignment="1">
      <alignment/>
    </xf>
    <xf numFmtId="170" fontId="5" fillId="0" borderId="21" xfId="0" applyNumberFormat="1" applyFont="1" applyBorder="1" applyAlignment="1">
      <alignment/>
    </xf>
    <xf numFmtId="170" fontId="6" fillId="0" borderId="11" xfId="0" applyNumberFormat="1" applyFont="1" applyBorder="1" applyAlignment="1">
      <alignment wrapText="1"/>
    </xf>
    <xf numFmtId="170" fontId="3" fillId="0" borderId="11" xfId="0" applyNumberFormat="1" applyFont="1" applyBorder="1" applyAlignment="1">
      <alignment wrapText="1"/>
    </xf>
    <xf numFmtId="170" fontId="5" fillId="0" borderId="12" xfId="0" applyNumberFormat="1" applyFont="1" applyBorder="1" applyAlignment="1">
      <alignment/>
    </xf>
    <xf numFmtId="170" fontId="5" fillId="0" borderId="14" xfId="0" applyNumberFormat="1" applyFont="1" applyBorder="1" applyAlignment="1">
      <alignment wrapText="1"/>
    </xf>
    <xf numFmtId="170" fontId="6" fillId="0" borderId="13" xfId="0" applyNumberFormat="1" applyFont="1" applyBorder="1" applyAlignment="1">
      <alignment wrapText="1"/>
    </xf>
    <xf numFmtId="170" fontId="6" fillId="0" borderId="28" xfId="0" applyNumberFormat="1" applyFont="1" applyBorder="1" applyAlignment="1">
      <alignment/>
    </xf>
    <xf numFmtId="170" fontId="6" fillId="0" borderId="12" xfId="0" applyNumberFormat="1" applyFont="1" applyBorder="1" applyAlignment="1">
      <alignment/>
    </xf>
    <xf numFmtId="170" fontId="6" fillId="0" borderId="30" xfId="0" applyNumberFormat="1" applyFont="1" applyBorder="1" applyAlignment="1">
      <alignment/>
    </xf>
    <xf numFmtId="170" fontId="9" fillId="0" borderId="11" xfId="0" applyNumberFormat="1" applyFont="1" applyBorder="1" applyAlignment="1">
      <alignment/>
    </xf>
    <xf numFmtId="170" fontId="6" fillId="0" borderId="18" xfId="0" applyNumberFormat="1" applyFont="1" applyBorder="1" applyAlignment="1">
      <alignment/>
    </xf>
    <xf numFmtId="170" fontId="6" fillId="0" borderId="14" xfId="0" applyNumberFormat="1" applyFont="1" applyBorder="1" applyAlignment="1">
      <alignment wrapText="1"/>
    </xf>
    <xf numFmtId="170" fontId="6" fillId="0" borderId="19" xfId="0" applyNumberFormat="1" applyFont="1" applyBorder="1" applyAlignment="1">
      <alignment wrapText="1"/>
    </xf>
    <xf numFmtId="170" fontId="6" fillId="0" borderId="17" xfId="0" applyNumberFormat="1" applyFont="1" applyBorder="1" applyAlignment="1">
      <alignment wrapText="1"/>
    </xf>
    <xf numFmtId="49" fontId="8" fillId="0" borderId="12" xfId="53" applyNumberFormat="1" applyFont="1" applyBorder="1" applyAlignment="1">
      <alignment/>
      <protection/>
    </xf>
    <xf numFmtId="0" fontId="3" fillId="0" borderId="12" xfId="53" applyFont="1" applyBorder="1" applyAlignment="1">
      <alignment horizontal="distributed" vertical="distributed" wrapText="1"/>
      <protection/>
    </xf>
    <xf numFmtId="49" fontId="8" fillId="0" borderId="18" xfId="53" applyNumberFormat="1" applyFont="1" applyBorder="1" applyAlignment="1">
      <alignment/>
      <protection/>
    </xf>
    <xf numFmtId="0" fontId="8" fillId="0" borderId="19" xfId="53" applyFont="1" applyBorder="1" applyAlignment="1">
      <alignment horizontal="left" wrapText="1"/>
      <protection/>
    </xf>
    <xf numFmtId="49" fontId="14" fillId="0" borderId="15" xfId="53" applyNumberFormat="1" applyFont="1" applyBorder="1" applyAlignment="1">
      <alignment/>
      <protection/>
    </xf>
    <xf numFmtId="0" fontId="14" fillId="0" borderId="21" xfId="53" applyFont="1" applyBorder="1" applyAlignment="1">
      <alignment horizontal="center" vertical="distributed" wrapText="1"/>
      <protection/>
    </xf>
    <xf numFmtId="0" fontId="9" fillId="0" borderId="11" xfId="0" applyFont="1" applyBorder="1" applyAlignment="1">
      <alignment/>
    </xf>
    <xf numFmtId="165" fontId="4" fillId="0" borderId="15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9" fillId="0" borderId="14" xfId="0" applyFont="1" applyBorder="1" applyAlignment="1">
      <alignment wrapText="1"/>
    </xf>
    <xf numFmtId="0" fontId="4" fillId="0" borderId="4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0" fontId="4" fillId="0" borderId="41" xfId="0" applyNumberFormat="1" applyFont="1" applyBorder="1" applyAlignment="1">
      <alignment horizontal="center"/>
    </xf>
    <xf numFmtId="170" fontId="4" fillId="0" borderId="42" xfId="0" applyNumberFormat="1" applyFont="1" applyBorder="1" applyAlignment="1">
      <alignment horizontal="center"/>
    </xf>
    <xf numFmtId="170" fontId="4" fillId="0" borderId="38" xfId="0" applyNumberFormat="1" applyFont="1" applyBorder="1" applyAlignment="1">
      <alignment horizontal="center"/>
    </xf>
    <xf numFmtId="170" fontId="4" fillId="0" borderId="27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170" fontId="5" fillId="0" borderId="22" xfId="0" applyNumberFormat="1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170" fontId="5" fillId="0" borderId="34" xfId="0" applyNumberFormat="1" applyFont="1" applyBorder="1" applyAlignment="1">
      <alignment/>
    </xf>
    <xf numFmtId="164" fontId="5" fillId="0" borderId="34" xfId="0" applyNumberFormat="1" applyFont="1" applyBorder="1" applyAlignment="1">
      <alignment/>
    </xf>
    <xf numFmtId="164" fontId="4" fillId="0" borderId="51" xfId="0" applyNumberFormat="1" applyFont="1" applyBorder="1" applyAlignment="1">
      <alignment/>
    </xf>
    <xf numFmtId="1" fontId="4" fillId="0" borderId="52" xfId="0" applyNumberFormat="1" applyFont="1" applyBorder="1" applyAlignment="1">
      <alignment/>
    </xf>
    <xf numFmtId="0" fontId="6" fillId="0" borderId="42" xfId="0" applyFont="1" applyBorder="1" applyAlignment="1">
      <alignment/>
    </xf>
    <xf numFmtId="170" fontId="5" fillId="0" borderId="47" xfId="0" applyNumberFormat="1" applyFont="1" applyBorder="1" applyAlignment="1">
      <alignment/>
    </xf>
    <xf numFmtId="164" fontId="5" fillId="0" borderId="47" xfId="0" applyNumberFormat="1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/>
    </xf>
    <xf numFmtId="170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0" fontId="5" fillId="0" borderId="21" xfId="0" applyFont="1" applyBorder="1" applyAlignment="1">
      <alignment wrapText="1"/>
    </xf>
    <xf numFmtId="170" fontId="5" fillId="0" borderId="21" xfId="0" applyNumberFormat="1" applyFont="1" applyBorder="1" applyAlignment="1">
      <alignment wrapText="1"/>
    </xf>
    <xf numFmtId="170" fontId="5" fillId="0" borderId="13" xfId="0" applyNumberFormat="1" applyFont="1" applyBorder="1" applyAlignment="1">
      <alignment/>
    </xf>
    <xf numFmtId="1" fontId="5" fillId="0" borderId="13" xfId="0" applyNumberFormat="1" applyFont="1" applyBorder="1" applyAlignment="1">
      <alignment/>
    </xf>
    <xf numFmtId="170" fontId="5" fillId="0" borderId="26" xfId="0" applyNumberFormat="1" applyFont="1" applyBorder="1" applyAlignment="1">
      <alignment/>
    </xf>
    <xf numFmtId="164" fontId="5" fillId="0" borderId="26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0" fontId="3" fillId="0" borderId="20" xfId="0" applyFont="1" applyBorder="1" applyAlignment="1">
      <alignment/>
    </xf>
    <xf numFmtId="170" fontId="6" fillId="0" borderId="17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4" fillId="0" borderId="53" xfId="0" applyFont="1" applyBorder="1" applyAlignment="1">
      <alignment horizontal="center"/>
    </xf>
    <xf numFmtId="170" fontId="4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8" fillId="0" borderId="11" xfId="0" applyFont="1" applyBorder="1" applyAlignment="1">
      <alignment wrapText="1"/>
    </xf>
    <xf numFmtId="165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165" fontId="14" fillId="0" borderId="0" xfId="0" applyNumberFormat="1" applyFont="1" applyBorder="1" applyAlignment="1">
      <alignment/>
    </xf>
    <xf numFmtId="170" fontId="14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170" fontId="4" fillId="0" borderId="51" xfId="0" applyNumberFormat="1" applyFont="1" applyBorder="1" applyAlignment="1">
      <alignment/>
    </xf>
    <xf numFmtId="170" fontId="5" fillId="0" borderId="19" xfId="0" applyNumberFormat="1" applyFont="1" applyBorder="1" applyAlignment="1">
      <alignment/>
    </xf>
    <xf numFmtId="170" fontId="3" fillId="0" borderId="54" xfId="0" applyNumberFormat="1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5" fillId="0" borderId="55" xfId="0" applyNumberFormat="1" applyFont="1" applyBorder="1" applyAlignment="1">
      <alignment/>
    </xf>
    <xf numFmtId="170" fontId="4" fillId="0" borderId="55" xfId="0" applyNumberFormat="1" applyFont="1" applyBorder="1" applyAlignment="1">
      <alignment/>
    </xf>
    <xf numFmtId="170" fontId="3" fillId="0" borderId="28" xfId="0" applyNumberFormat="1" applyFont="1" applyBorder="1" applyAlignment="1">
      <alignment/>
    </xf>
    <xf numFmtId="170" fontId="8" fillId="0" borderId="19" xfId="0" applyNumberFormat="1" applyFont="1" applyBorder="1" applyAlignment="1">
      <alignment/>
    </xf>
    <xf numFmtId="170" fontId="8" fillId="0" borderId="10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170" fontId="4" fillId="0" borderId="34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Border="1" applyAlignment="1">
      <alignment/>
    </xf>
    <xf numFmtId="0" fontId="16" fillId="0" borderId="37" xfId="0" applyFont="1" applyBorder="1" applyAlignment="1">
      <alignment horizontal="center"/>
    </xf>
    <xf numFmtId="0" fontId="16" fillId="0" borderId="37" xfId="0" applyFont="1" applyBorder="1" applyAlignment="1">
      <alignment/>
    </xf>
    <xf numFmtId="0" fontId="16" fillId="0" borderId="49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38" xfId="0" applyFont="1" applyBorder="1" applyAlignment="1">
      <alignment horizontal="center"/>
    </xf>
    <xf numFmtId="14" fontId="16" fillId="0" borderId="38" xfId="0" applyNumberFormat="1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5" fillId="0" borderId="27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horizontal="center" vertical="top"/>
    </xf>
    <xf numFmtId="165" fontId="16" fillId="0" borderId="18" xfId="0" applyNumberFormat="1" applyFont="1" applyBorder="1" applyAlignment="1">
      <alignment/>
    </xf>
    <xf numFmtId="170" fontId="16" fillId="0" borderId="18" xfId="0" applyNumberFormat="1" applyFont="1" applyBorder="1" applyAlignment="1">
      <alignment/>
    </xf>
    <xf numFmtId="164" fontId="16" fillId="0" borderId="39" xfId="0" applyNumberFormat="1" applyFont="1" applyBorder="1" applyAlignment="1">
      <alignment/>
    </xf>
    <xf numFmtId="1" fontId="16" fillId="0" borderId="4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19" xfId="0" applyFont="1" applyBorder="1" applyAlignment="1">
      <alignment/>
    </xf>
    <xf numFmtId="0" fontId="16" fillId="0" borderId="19" xfId="0" applyFont="1" applyBorder="1" applyAlignment="1">
      <alignment horizontal="center"/>
    </xf>
    <xf numFmtId="164" fontId="17" fillId="0" borderId="11" xfId="0" applyNumberFormat="1" applyFont="1" applyBorder="1" applyAlignment="1">
      <alignment/>
    </xf>
    <xf numFmtId="170" fontId="17" fillId="0" borderId="11" xfId="0" applyNumberFormat="1" applyFont="1" applyBorder="1" applyAlignment="1">
      <alignment/>
    </xf>
    <xf numFmtId="164" fontId="16" fillId="0" borderId="11" xfId="0" applyNumberFormat="1" applyFont="1" applyBorder="1" applyAlignment="1">
      <alignment/>
    </xf>
    <xf numFmtId="1" fontId="16" fillId="0" borderId="17" xfId="0" applyNumberFormat="1" applyFont="1" applyBorder="1" applyAlignment="1">
      <alignment/>
    </xf>
    <xf numFmtId="0" fontId="15" fillId="0" borderId="13" xfId="0" applyFont="1" applyBorder="1" applyAlignment="1">
      <alignment/>
    </xf>
    <xf numFmtId="164" fontId="15" fillId="0" borderId="17" xfId="0" applyNumberFormat="1" applyFont="1" applyBorder="1" applyAlignment="1">
      <alignment/>
    </xf>
    <xf numFmtId="170" fontId="15" fillId="0" borderId="17" xfId="0" applyNumberFormat="1" applyFont="1" applyBorder="1" applyAlignment="1">
      <alignment/>
    </xf>
    <xf numFmtId="164" fontId="16" fillId="0" borderId="17" xfId="0" applyNumberFormat="1" applyFont="1" applyBorder="1" applyAlignment="1">
      <alignment/>
    </xf>
    <xf numFmtId="1" fontId="16" fillId="0" borderId="12" xfId="0" applyNumberFormat="1" applyFont="1" applyBorder="1" applyAlignment="1">
      <alignment/>
    </xf>
    <xf numFmtId="49" fontId="15" fillId="0" borderId="11" xfId="53" applyNumberFormat="1" applyFont="1" applyBorder="1" applyAlignment="1">
      <alignment/>
      <protection/>
    </xf>
    <xf numFmtId="0" fontId="15" fillId="0" borderId="11" xfId="53" applyFont="1" applyBorder="1" applyAlignment="1">
      <alignment horizontal="distributed" wrapText="1"/>
      <protection/>
    </xf>
    <xf numFmtId="0" fontId="15" fillId="0" borderId="11" xfId="0" applyFont="1" applyBorder="1" applyAlignment="1">
      <alignment/>
    </xf>
    <xf numFmtId="170" fontId="15" fillId="0" borderId="11" xfId="0" applyNumberFormat="1" applyFont="1" applyBorder="1" applyAlignment="1">
      <alignment/>
    </xf>
    <xf numFmtId="1" fontId="16" fillId="0" borderId="35" xfId="0" applyNumberFormat="1" applyFont="1" applyBorder="1" applyAlignment="1">
      <alignment/>
    </xf>
    <xf numFmtId="0" fontId="57" fillId="0" borderId="0" xfId="0" applyFont="1" applyAlignment="1">
      <alignment horizontal="distributed" vertical="distributed" wrapText="1"/>
    </xf>
    <xf numFmtId="170" fontId="15" fillId="0" borderId="13" xfId="0" applyNumberFormat="1" applyFont="1" applyBorder="1" applyAlignment="1">
      <alignment/>
    </xf>
    <xf numFmtId="1" fontId="16" fillId="0" borderId="24" xfId="0" applyNumberFormat="1" applyFont="1" applyBorder="1" applyAlignment="1">
      <alignment/>
    </xf>
    <xf numFmtId="0" fontId="15" fillId="0" borderId="11" xfId="53" applyFont="1" applyBorder="1" applyAlignment="1">
      <alignment horizontal="distributed" vertical="distributed" wrapText="1"/>
      <protection/>
    </xf>
    <xf numFmtId="0" fontId="15" fillId="0" borderId="10" xfId="0" applyFont="1" applyBorder="1" applyAlignment="1">
      <alignment/>
    </xf>
    <xf numFmtId="170" fontId="15" fillId="0" borderId="10" xfId="0" applyNumberFormat="1" applyFont="1" applyBorder="1" applyAlignment="1">
      <alignment/>
    </xf>
    <xf numFmtId="1" fontId="16" fillId="0" borderId="30" xfId="0" applyNumberFormat="1" applyFont="1" applyBorder="1" applyAlignment="1">
      <alignment/>
    </xf>
    <xf numFmtId="49" fontId="15" fillId="0" borderId="12" xfId="53" applyNumberFormat="1" applyFont="1" applyBorder="1" applyAlignment="1">
      <alignment/>
      <protection/>
    </xf>
    <xf numFmtId="0" fontId="15" fillId="0" borderId="12" xfId="53" applyFont="1" applyBorder="1" applyAlignment="1">
      <alignment horizontal="distributed" vertical="distributed" wrapText="1"/>
      <protection/>
    </xf>
    <xf numFmtId="2" fontId="15" fillId="0" borderId="12" xfId="0" applyNumberFormat="1" applyFont="1" applyBorder="1" applyAlignment="1">
      <alignment/>
    </xf>
    <xf numFmtId="170" fontId="15" fillId="0" borderId="12" xfId="0" applyNumberFormat="1" applyFont="1" applyBorder="1" applyAlignment="1">
      <alignment/>
    </xf>
    <xf numFmtId="49" fontId="16" fillId="0" borderId="15" xfId="53" applyNumberFormat="1" applyFont="1" applyBorder="1" applyAlignment="1">
      <alignment/>
      <protection/>
    </xf>
    <xf numFmtId="0" fontId="16" fillId="0" borderId="21" xfId="53" applyFont="1" applyBorder="1" applyAlignment="1">
      <alignment horizontal="center" vertical="distributed" wrapText="1"/>
      <protection/>
    </xf>
    <xf numFmtId="2" fontId="16" fillId="0" borderId="22" xfId="0" applyNumberFormat="1" applyFont="1" applyBorder="1" applyAlignment="1">
      <alignment/>
    </xf>
    <xf numFmtId="170" fontId="16" fillId="0" borderId="22" xfId="0" applyNumberFormat="1" applyFont="1" applyBorder="1" applyAlignment="1">
      <alignment/>
    </xf>
    <xf numFmtId="164" fontId="16" fillId="0" borderId="25" xfId="0" applyNumberFormat="1" applyFont="1" applyBorder="1" applyAlignment="1">
      <alignment/>
    </xf>
    <xf numFmtId="1" fontId="16" fillId="0" borderId="32" xfId="0" applyNumberFormat="1" applyFont="1" applyBorder="1" applyAlignment="1">
      <alignment/>
    </xf>
    <xf numFmtId="49" fontId="15" fillId="0" borderId="18" xfId="53" applyNumberFormat="1" applyFont="1" applyBorder="1" applyAlignment="1">
      <alignment/>
      <protection/>
    </xf>
    <xf numFmtId="2" fontId="15" fillId="0" borderId="18" xfId="0" applyNumberFormat="1" applyFont="1" applyBorder="1" applyAlignment="1">
      <alignment/>
    </xf>
    <xf numFmtId="170" fontId="15" fillId="0" borderId="18" xfId="0" applyNumberFormat="1" applyFont="1" applyBorder="1" applyAlignment="1">
      <alignment/>
    </xf>
    <xf numFmtId="164" fontId="16" fillId="0" borderId="18" xfId="0" applyNumberFormat="1" applyFont="1" applyBorder="1" applyAlignment="1">
      <alignment/>
    </xf>
    <xf numFmtId="1" fontId="16" fillId="0" borderId="18" xfId="0" applyNumberFormat="1" applyFont="1" applyBorder="1" applyAlignment="1">
      <alignment/>
    </xf>
    <xf numFmtId="0" fontId="15" fillId="0" borderId="19" xfId="53" applyFont="1" applyBorder="1" applyAlignment="1">
      <alignment horizontal="left" wrapText="1"/>
      <protection/>
    </xf>
    <xf numFmtId="2" fontId="15" fillId="0" borderId="11" xfId="0" applyNumberFormat="1" applyFont="1" applyBorder="1" applyAlignment="1">
      <alignment/>
    </xf>
    <xf numFmtId="1" fontId="16" fillId="0" borderId="11" xfId="0" applyNumberFormat="1" applyFont="1" applyBorder="1" applyAlignment="1">
      <alignment/>
    </xf>
    <xf numFmtId="0" fontId="17" fillId="0" borderId="14" xfId="0" applyFont="1" applyBorder="1" applyAlignment="1">
      <alignment/>
    </xf>
    <xf numFmtId="164" fontId="17" fillId="0" borderId="18" xfId="0" applyNumberFormat="1" applyFont="1" applyBorder="1" applyAlignment="1">
      <alignment/>
    </xf>
    <xf numFmtId="170" fontId="17" fillId="0" borderId="18" xfId="0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11" xfId="0" applyFont="1" applyBorder="1" applyAlignment="1">
      <alignment wrapText="1"/>
    </xf>
    <xf numFmtId="164" fontId="18" fillId="0" borderId="11" xfId="0" applyNumberFormat="1" applyFont="1" applyBorder="1" applyAlignment="1">
      <alignment/>
    </xf>
    <xf numFmtId="170" fontId="18" fillId="0" borderId="11" xfId="0" applyNumberFormat="1" applyFont="1" applyBorder="1" applyAlignment="1">
      <alignment/>
    </xf>
    <xf numFmtId="164" fontId="15" fillId="0" borderId="11" xfId="0" applyNumberFormat="1" applyFont="1" applyBorder="1" applyAlignment="1">
      <alignment/>
    </xf>
    <xf numFmtId="170" fontId="18" fillId="0" borderId="11" xfId="0" applyNumberFormat="1" applyFont="1" applyBorder="1" applyAlignment="1">
      <alignment wrapText="1"/>
    </xf>
    <xf numFmtId="164" fontId="16" fillId="0" borderId="12" xfId="0" applyNumberFormat="1" applyFont="1" applyBorder="1" applyAlignment="1">
      <alignment/>
    </xf>
    <xf numFmtId="0" fontId="15" fillId="0" borderId="14" xfId="0" applyFont="1" applyBorder="1" applyAlignment="1">
      <alignment/>
    </xf>
    <xf numFmtId="170" fontId="15" fillId="0" borderId="14" xfId="0" applyNumberFormat="1" applyFont="1" applyBorder="1" applyAlignment="1">
      <alignment/>
    </xf>
    <xf numFmtId="164" fontId="15" fillId="0" borderId="18" xfId="0" applyNumberFormat="1" applyFont="1" applyBorder="1" applyAlignment="1">
      <alignment/>
    </xf>
    <xf numFmtId="1" fontId="15" fillId="0" borderId="18" xfId="0" applyNumberFormat="1" applyFont="1" applyBorder="1" applyAlignment="1">
      <alignment/>
    </xf>
    <xf numFmtId="0" fontId="15" fillId="0" borderId="11" xfId="0" applyFont="1" applyBorder="1" applyAlignment="1">
      <alignment wrapText="1"/>
    </xf>
    <xf numFmtId="170" fontId="15" fillId="0" borderId="19" xfId="0" applyNumberFormat="1" applyFont="1" applyBorder="1" applyAlignment="1">
      <alignment/>
    </xf>
    <xf numFmtId="0" fontId="16" fillId="0" borderId="14" xfId="0" applyFont="1" applyBorder="1" applyAlignment="1">
      <alignment horizontal="center"/>
    </xf>
    <xf numFmtId="164" fontId="16" fillId="0" borderId="19" xfId="0" applyNumberFormat="1" applyFont="1" applyBorder="1" applyAlignment="1">
      <alignment/>
    </xf>
    <xf numFmtId="170" fontId="16" fillId="0" borderId="19" xfId="0" applyNumberFormat="1" applyFont="1" applyBorder="1" applyAlignment="1">
      <alignment/>
    </xf>
    <xf numFmtId="0" fontId="15" fillId="0" borderId="19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9" xfId="0" applyFont="1" applyBorder="1" applyAlignment="1">
      <alignment/>
    </xf>
    <xf numFmtId="164" fontId="15" fillId="0" borderId="12" xfId="0" applyNumberFormat="1" applyFont="1" applyBorder="1" applyAlignment="1">
      <alignment/>
    </xf>
    <xf numFmtId="1" fontId="15" fillId="0" borderId="17" xfId="0" applyNumberFormat="1" applyFont="1" applyBorder="1" applyAlignment="1">
      <alignment/>
    </xf>
    <xf numFmtId="164" fontId="15" fillId="0" borderId="13" xfId="0" applyNumberFormat="1" applyFont="1" applyBorder="1" applyAlignment="1">
      <alignment/>
    </xf>
    <xf numFmtId="0" fontId="16" fillId="0" borderId="12" xfId="0" applyFont="1" applyBorder="1" applyAlignment="1">
      <alignment horizontal="center"/>
    </xf>
    <xf numFmtId="0" fontId="17" fillId="0" borderId="12" xfId="0" applyFont="1" applyBorder="1" applyAlignment="1">
      <alignment/>
    </xf>
    <xf numFmtId="170" fontId="17" fillId="0" borderId="12" xfId="0" applyNumberFormat="1" applyFont="1" applyBorder="1" applyAlignment="1">
      <alignment/>
    </xf>
    <xf numFmtId="170" fontId="16" fillId="0" borderId="10" xfId="0" applyNumberFormat="1" applyFont="1" applyBorder="1" applyAlignment="1">
      <alignment/>
    </xf>
    <xf numFmtId="0" fontId="16" fillId="0" borderId="18" xfId="0" applyFont="1" applyBorder="1" applyAlignment="1">
      <alignment horizontal="center"/>
    </xf>
    <xf numFmtId="0" fontId="17" fillId="0" borderId="18" xfId="0" applyFont="1" applyBorder="1" applyAlignment="1">
      <alignment/>
    </xf>
    <xf numFmtId="170" fontId="17" fillId="0" borderId="14" xfId="0" applyNumberFormat="1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22" xfId="0" applyFont="1" applyBorder="1" applyAlignment="1">
      <alignment horizontal="center" wrapText="1"/>
    </xf>
    <xf numFmtId="2" fontId="17" fillId="0" borderId="22" xfId="0" applyNumberFormat="1" applyFont="1" applyBorder="1" applyAlignment="1">
      <alignment/>
    </xf>
    <xf numFmtId="170" fontId="17" fillId="0" borderId="22" xfId="0" applyNumberFormat="1" applyFont="1" applyBorder="1" applyAlignment="1">
      <alignment/>
    </xf>
    <xf numFmtId="164" fontId="16" fillId="0" borderId="22" xfId="0" applyNumberFormat="1" applyFont="1" applyBorder="1" applyAlignment="1">
      <alignment/>
    </xf>
    <xf numFmtId="1" fontId="16" fillId="0" borderId="16" xfId="0" applyNumberFormat="1" applyFont="1" applyBorder="1" applyAlignment="1">
      <alignment/>
    </xf>
    <xf numFmtId="0" fontId="17" fillId="0" borderId="14" xfId="0" applyFont="1" applyBorder="1" applyAlignment="1">
      <alignment wrapText="1"/>
    </xf>
    <xf numFmtId="170" fontId="17" fillId="0" borderId="14" xfId="0" applyNumberFormat="1" applyFont="1" applyBorder="1" applyAlignment="1">
      <alignment wrapText="1"/>
    </xf>
    <xf numFmtId="164" fontId="17" fillId="0" borderId="14" xfId="0" applyNumberFormat="1" applyFont="1" applyBorder="1" applyAlignment="1">
      <alignment/>
    </xf>
    <xf numFmtId="164" fontId="15" fillId="0" borderId="10" xfId="0" applyNumberFormat="1" applyFont="1" applyBorder="1" applyAlignment="1">
      <alignment/>
    </xf>
    <xf numFmtId="1" fontId="15" fillId="0" borderId="12" xfId="0" applyNumberFormat="1" applyFont="1" applyBorder="1" applyAlignment="1">
      <alignment/>
    </xf>
    <xf numFmtId="170" fontId="17" fillId="0" borderId="10" xfId="0" applyNumberFormat="1" applyFont="1" applyBorder="1" applyAlignment="1">
      <alignment/>
    </xf>
    <xf numFmtId="0" fontId="18" fillId="0" borderId="13" xfId="0" applyFont="1" applyBorder="1" applyAlignment="1">
      <alignment/>
    </xf>
    <xf numFmtId="170" fontId="18" fillId="0" borderId="13" xfId="0" applyNumberFormat="1" applyFont="1" applyBorder="1" applyAlignment="1">
      <alignment/>
    </xf>
    <xf numFmtId="0" fontId="18" fillId="0" borderId="0" xfId="0" applyFont="1" applyAlignment="1">
      <alignment/>
    </xf>
    <xf numFmtId="164" fontId="18" fillId="0" borderId="13" xfId="0" applyNumberFormat="1" applyFont="1" applyBorder="1" applyAlignment="1">
      <alignment/>
    </xf>
    <xf numFmtId="170" fontId="18" fillId="0" borderId="10" xfId="0" applyNumberFormat="1" applyFont="1" applyBorder="1" applyAlignment="1">
      <alignment/>
    </xf>
    <xf numFmtId="0" fontId="18" fillId="0" borderId="14" xfId="0" applyFont="1" applyBorder="1" applyAlignment="1">
      <alignment/>
    </xf>
    <xf numFmtId="170" fontId="18" fillId="0" borderId="14" xfId="0" applyNumberFormat="1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 horizontal="center"/>
    </xf>
    <xf numFmtId="164" fontId="17" fillId="0" borderId="22" xfId="0" applyNumberFormat="1" applyFont="1" applyBorder="1" applyAlignment="1">
      <alignment/>
    </xf>
    <xf numFmtId="0" fontId="16" fillId="0" borderId="41" xfId="0" applyFont="1" applyBorder="1" applyAlignment="1">
      <alignment horizontal="center"/>
    </xf>
    <xf numFmtId="0" fontId="16" fillId="0" borderId="38" xfId="0" applyFont="1" applyBorder="1" applyAlignment="1">
      <alignment/>
    </xf>
    <xf numFmtId="170" fontId="16" fillId="0" borderId="41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170" fontId="16" fillId="0" borderId="42" xfId="0" applyNumberFormat="1" applyFont="1" applyBorder="1" applyAlignment="1">
      <alignment horizontal="center"/>
    </xf>
    <xf numFmtId="0" fontId="17" fillId="0" borderId="33" xfId="0" applyFont="1" applyBorder="1" applyAlignment="1">
      <alignment/>
    </xf>
    <xf numFmtId="0" fontId="16" fillId="0" borderId="34" xfId="0" applyFont="1" applyBorder="1" applyAlignment="1">
      <alignment horizontal="center"/>
    </xf>
    <xf numFmtId="0" fontId="17" fillId="0" borderId="34" xfId="0" applyFont="1" applyBorder="1" applyAlignment="1">
      <alignment/>
    </xf>
    <xf numFmtId="170" fontId="17" fillId="0" borderId="34" xfId="0" applyNumberFormat="1" applyFont="1" applyBorder="1" applyAlignment="1">
      <alignment/>
    </xf>
    <xf numFmtId="164" fontId="16" fillId="0" borderId="51" xfId="0" applyNumberFormat="1" applyFont="1" applyBorder="1" applyAlignment="1">
      <alignment/>
    </xf>
    <xf numFmtId="1" fontId="16" fillId="0" borderId="52" xfId="0" applyNumberFormat="1" applyFont="1" applyBorder="1" applyAlignment="1">
      <alignment/>
    </xf>
    <xf numFmtId="0" fontId="18" fillId="0" borderId="42" xfId="0" applyFont="1" applyBorder="1" applyAlignment="1">
      <alignment/>
    </xf>
    <xf numFmtId="0" fontId="16" fillId="0" borderId="47" xfId="0" applyFont="1" applyBorder="1" applyAlignment="1">
      <alignment horizontal="center"/>
    </xf>
    <xf numFmtId="0" fontId="17" fillId="0" borderId="47" xfId="0" applyFont="1" applyBorder="1" applyAlignment="1">
      <alignment/>
    </xf>
    <xf numFmtId="170" fontId="17" fillId="0" borderId="47" xfId="0" applyNumberFormat="1" applyFont="1" applyBorder="1" applyAlignment="1">
      <alignment/>
    </xf>
    <xf numFmtId="164" fontId="17" fillId="0" borderId="47" xfId="0" applyNumberFormat="1" applyFont="1" applyBorder="1" applyAlignment="1">
      <alignment/>
    </xf>
    <xf numFmtId="164" fontId="16" fillId="0" borderId="48" xfId="0" applyNumberFormat="1" applyFont="1" applyBorder="1" applyAlignment="1">
      <alignment/>
    </xf>
    <xf numFmtId="164" fontId="18" fillId="0" borderId="14" xfId="0" applyNumberFormat="1" applyFont="1" applyBorder="1" applyAlignment="1">
      <alignment/>
    </xf>
    <xf numFmtId="164" fontId="18" fillId="0" borderId="19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16" fillId="0" borderId="21" xfId="0" applyFont="1" applyBorder="1" applyAlignment="1">
      <alignment horizontal="center" wrapText="1"/>
    </xf>
    <xf numFmtId="0" fontId="15" fillId="0" borderId="21" xfId="0" applyFont="1" applyBorder="1" applyAlignment="1">
      <alignment/>
    </xf>
    <xf numFmtId="170" fontId="16" fillId="0" borderId="21" xfId="0" applyNumberFormat="1" applyFont="1" applyBorder="1" applyAlignment="1">
      <alignment/>
    </xf>
    <xf numFmtId="170" fontId="15" fillId="0" borderId="21" xfId="0" applyNumberFormat="1" applyFont="1" applyBorder="1" applyAlignment="1">
      <alignment/>
    </xf>
    <xf numFmtId="0" fontId="17" fillId="0" borderId="21" xfId="0" applyFont="1" applyBorder="1" applyAlignment="1">
      <alignment wrapText="1"/>
    </xf>
    <xf numFmtId="170" fontId="17" fillId="0" borderId="21" xfId="0" applyNumberFormat="1" applyFont="1" applyBorder="1" applyAlignment="1">
      <alignment wrapText="1"/>
    </xf>
    <xf numFmtId="170" fontId="17" fillId="0" borderId="13" xfId="0" applyNumberFormat="1" applyFont="1" applyBorder="1" applyAlignment="1">
      <alignment/>
    </xf>
    <xf numFmtId="164" fontId="15" fillId="0" borderId="14" xfId="0" applyNumberFormat="1" applyFont="1" applyBorder="1" applyAlignment="1">
      <alignment/>
    </xf>
    <xf numFmtId="164" fontId="15" fillId="0" borderId="19" xfId="0" applyNumberFormat="1" applyFont="1" applyBorder="1" applyAlignment="1">
      <alignment/>
    </xf>
    <xf numFmtId="0" fontId="15" fillId="0" borderId="0" xfId="0" applyFont="1" applyAlignment="1">
      <alignment vertical="distributed" wrapText="1"/>
    </xf>
    <xf numFmtId="1" fontId="15" fillId="0" borderId="11" xfId="0" applyNumberFormat="1" applyFont="1" applyBorder="1" applyAlignment="1">
      <alignment/>
    </xf>
    <xf numFmtId="0" fontId="58" fillId="0" borderId="11" xfId="0" applyFont="1" applyBorder="1" applyAlignment="1">
      <alignment vertical="distributed" wrapText="1"/>
    </xf>
    <xf numFmtId="170" fontId="15" fillId="0" borderId="35" xfId="0" applyNumberFormat="1" applyFont="1" applyBorder="1" applyAlignment="1">
      <alignment/>
    </xf>
    <xf numFmtId="170" fontId="15" fillId="0" borderId="23" xfId="0" applyNumberFormat="1" applyFont="1" applyBorder="1" applyAlignment="1">
      <alignment/>
    </xf>
    <xf numFmtId="170" fontId="17" fillId="0" borderId="26" xfId="0" applyNumberFormat="1" applyFont="1" applyBorder="1" applyAlignment="1">
      <alignment/>
    </xf>
    <xf numFmtId="164" fontId="15" fillId="0" borderId="22" xfId="0" applyNumberFormat="1" applyFont="1" applyBorder="1" applyAlignment="1">
      <alignment/>
    </xf>
    <xf numFmtId="2" fontId="16" fillId="0" borderId="21" xfId="0" applyNumberFormat="1" applyFont="1" applyBorder="1" applyAlignment="1">
      <alignment/>
    </xf>
    <xf numFmtId="1" fontId="16" fillId="0" borderId="25" xfId="0" applyNumberFormat="1" applyFont="1" applyBorder="1" applyAlignment="1">
      <alignment/>
    </xf>
    <xf numFmtId="0" fontId="15" fillId="0" borderId="12" xfId="0" applyFont="1" applyBorder="1" applyAlignment="1">
      <alignment/>
    </xf>
    <xf numFmtId="0" fontId="18" fillId="0" borderId="13" xfId="0" applyFont="1" applyBorder="1" applyAlignment="1">
      <alignment wrapText="1"/>
    </xf>
    <xf numFmtId="170" fontId="18" fillId="0" borderId="13" xfId="0" applyNumberFormat="1" applyFont="1" applyBorder="1" applyAlignment="1">
      <alignment wrapText="1"/>
    </xf>
    <xf numFmtId="0" fontId="16" fillId="0" borderId="16" xfId="0" applyFont="1" applyBorder="1" applyAlignment="1">
      <alignment horizontal="center"/>
    </xf>
    <xf numFmtId="2" fontId="16" fillId="0" borderId="26" xfId="0" applyNumberFormat="1" applyFont="1" applyBorder="1" applyAlignment="1">
      <alignment/>
    </xf>
    <xf numFmtId="170" fontId="16" fillId="0" borderId="26" xfId="0" applyNumberFormat="1" applyFont="1" applyBorder="1" applyAlignment="1">
      <alignment/>
    </xf>
    <xf numFmtId="0" fontId="18" fillId="0" borderId="28" xfId="0" applyFont="1" applyBorder="1" applyAlignment="1">
      <alignment/>
    </xf>
    <xf numFmtId="170" fontId="18" fillId="0" borderId="28" xfId="0" applyNumberFormat="1" applyFont="1" applyBorder="1" applyAlignment="1">
      <alignment/>
    </xf>
    <xf numFmtId="170" fontId="15" fillId="0" borderId="29" xfId="0" applyNumberFormat="1" applyFont="1" applyBorder="1" applyAlignment="1">
      <alignment/>
    </xf>
    <xf numFmtId="0" fontId="18" fillId="0" borderId="19" xfId="0" applyFont="1" applyBorder="1" applyAlignment="1">
      <alignment/>
    </xf>
    <xf numFmtId="170" fontId="18" fillId="0" borderId="19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170" fontId="18" fillId="0" borderId="12" xfId="0" applyNumberFormat="1" applyFont="1" applyBorder="1" applyAlignment="1">
      <alignment/>
    </xf>
    <xf numFmtId="0" fontId="16" fillId="0" borderId="22" xfId="0" applyFont="1" applyBorder="1" applyAlignment="1">
      <alignment horizontal="center"/>
    </xf>
    <xf numFmtId="164" fontId="16" fillId="0" borderId="26" xfId="0" applyNumberFormat="1" applyFont="1" applyBorder="1" applyAlignment="1">
      <alignment/>
    </xf>
    <xf numFmtId="166" fontId="16" fillId="0" borderId="26" xfId="0" applyNumberFormat="1" applyFont="1" applyBorder="1" applyAlignment="1">
      <alignment/>
    </xf>
    <xf numFmtId="0" fontId="18" fillId="0" borderId="14" xfId="0" applyFont="1" applyBorder="1" applyAlignment="1">
      <alignment wrapText="1"/>
    </xf>
    <xf numFmtId="0" fontId="18" fillId="0" borderId="10" xfId="0" applyFont="1" applyBorder="1" applyAlignment="1">
      <alignment/>
    </xf>
    <xf numFmtId="164" fontId="18" fillId="0" borderId="12" xfId="0" applyNumberFormat="1" applyFont="1" applyBorder="1" applyAlignment="1">
      <alignment/>
    </xf>
    <xf numFmtId="0" fontId="18" fillId="0" borderId="30" xfId="0" applyFont="1" applyBorder="1" applyAlignment="1">
      <alignment/>
    </xf>
    <xf numFmtId="170" fontId="18" fillId="0" borderId="30" xfId="0" applyNumberFormat="1" applyFont="1" applyBorder="1" applyAlignment="1">
      <alignment/>
    </xf>
    <xf numFmtId="2" fontId="18" fillId="0" borderId="11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43" fontId="15" fillId="0" borderId="12" xfId="0" applyNumberFormat="1" applyFont="1" applyBorder="1" applyAlignment="1">
      <alignment/>
    </xf>
    <xf numFmtId="0" fontId="16" fillId="0" borderId="20" xfId="0" applyFont="1" applyBorder="1" applyAlignment="1">
      <alignment horizontal="center"/>
    </xf>
    <xf numFmtId="2" fontId="16" fillId="0" borderId="15" xfId="0" applyNumberFormat="1" applyFont="1" applyBorder="1" applyAlignment="1">
      <alignment/>
    </xf>
    <xf numFmtId="170" fontId="16" fillId="0" borderId="15" xfId="0" applyNumberFormat="1" applyFont="1" applyBorder="1" applyAlignment="1">
      <alignment/>
    </xf>
    <xf numFmtId="164" fontId="16" fillId="0" borderId="16" xfId="0" applyNumberFormat="1" applyFont="1" applyBorder="1" applyAlignment="1">
      <alignment/>
    </xf>
    <xf numFmtId="164" fontId="15" fillId="0" borderId="35" xfId="0" applyNumberFormat="1" applyFont="1" applyBorder="1" applyAlignment="1">
      <alignment/>
    </xf>
    <xf numFmtId="170" fontId="16" fillId="0" borderId="38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70" fontId="16" fillId="0" borderId="27" xfId="0" applyNumberFormat="1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8" fillId="0" borderId="19" xfId="0" applyFont="1" applyBorder="1" applyAlignment="1">
      <alignment wrapText="1"/>
    </xf>
    <xf numFmtId="170" fontId="18" fillId="0" borderId="14" xfId="0" applyNumberFormat="1" applyFont="1" applyBorder="1" applyAlignment="1">
      <alignment wrapText="1"/>
    </xf>
    <xf numFmtId="2" fontId="16" fillId="0" borderId="25" xfId="0" applyNumberFormat="1" applyFont="1" applyBorder="1" applyAlignment="1">
      <alignment/>
    </xf>
    <xf numFmtId="170" fontId="16" fillId="0" borderId="25" xfId="0" applyNumberFormat="1" applyFont="1" applyBorder="1" applyAlignment="1">
      <alignment/>
    </xf>
    <xf numFmtId="164" fontId="18" fillId="0" borderId="14" xfId="0" applyNumberFormat="1" applyFont="1" applyBorder="1" applyAlignment="1">
      <alignment wrapText="1"/>
    </xf>
    <xf numFmtId="0" fontId="15" fillId="0" borderId="20" xfId="0" applyFont="1" applyBorder="1" applyAlignment="1">
      <alignment/>
    </xf>
    <xf numFmtId="0" fontId="15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17" xfId="0" applyFont="1" applyBorder="1" applyAlignment="1">
      <alignment/>
    </xf>
    <xf numFmtId="170" fontId="18" fillId="0" borderId="17" xfId="0" applyNumberFormat="1" applyFont="1" applyBorder="1" applyAlignment="1">
      <alignment/>
    </xf>
    <xf numFmtId="164" fontId="16" fillId="0" borderId="15" xfId="0" applyNumberFormat="1" applyFont="1" applyBorder="1" applyAlignment="1">
      <alignment/>
    </xf>
    <xf numFmtId="0" fontId="18" fillId="0" borderId="18" xfId="0" applyFont="1" applyBorder="1" applyAlignment="1">
      <alignment/>
    </xf>
    <xf numFmtId="170" fontId="18" fillId="0" borderId="18" xfId="0" applyNumberFormat="1" applyFont="1" applyBorder="1" applyAlignment="1">
      <alignment/>
    </xf>
    <xf numFmtId="0" fontId="18" fillId="0" borderId="17" xfId="0" applyFont="1" applyBorder="1" applyAlignment="1">
      <alignment wrapText="1"/>
    </xf>
    <xf numFmtId="170" fontId="18" fillId="0" borderId="17" xfId="0" applyNumberFormat="1" applyFont="1" applyBorder="1" applyAlignment="1">
      <alignment wrapText="1"/>
    </xf>
    <xf numFmtId="1" fontId="16" fillId="0" borderId="13" xfId="0" applyNumberFormat="1" applyFont="1" applyBorder="1" applyAlignment="1">
      <alignment/>
    </xf>
    <xf numFmtId="0" fontId="17" fillId="0" borderId="21" xfId="0" applyFont="1" applyBorder="1" applyAlignment="1">
      <alignment/>
    </xf>
    <xf numFmtId="170" fontId="17" fillId="0" borderId="21" xfId="0" applyNumberFormat="1" applyFont="1" applyBorder="1" applyAlignment="1">
      <alignment/>
    </xf>
    <xf numFmtId="0" fontId="17" fillId="0" borderId="20" xfId="0" applyFont="1" applyBorder="1" applyAlignment="1">
      <alignment/>
    </xf>
    <xf numFmtId="0" fontId="15" fillId="0" borderId="18" xfId="0" applyFont="1" applyBorder="1" applyAlignment="1">
      <alignment/>
    </xf>
    <xf numFmtId="0" fontId="16" fillId="0" borderId="25" xfId="0" applyFont="1" applyBorder="1" applyAlignment="1">
      <alignment/>
    </xf>
    <xf numFmtId="165" fontId="16" fillId="0" borderId="15" xfId="0" applyNumberFormat="1" applyFont="1" applyBorder="1" applyAlignment="1">
      <alignment/>
    </xf>
    <xf numFmtId="165" fontId="16" fillId="0" borderId="0" xfId="0" applyNumberFormat="1" applyFont="1" applyBorder="1" applyAlignment="1">
      <alignment/>
    </xf>
    <xf numFmtId="170" fontId="16" fillId="0" borderId="0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1" fontId="16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2" fontId="15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0" fontId="7" fillId="0" borderId="0" xfId="0" applyFont="1" applyAlignment="1">
      <alignment/>
    </xf>
    <xf numFmtId="170" fontId="7" fillId="0" borderId="0" xfId="0" applyNumberFormat="1" applyFont="1" applyAlignment="1">
      <alignment/>
    </xf>
    <xf numFmtId="0" fontId="3" fillId="0" borderId="38" xfId="0" applyFont="1" applyBorder="1" applyAlignment="1">
      <alignment/>
    </xf>
    <xf numFmtId="0" fontId="5" fillId="0" borderId="42" xfId="0" applyFont="1" applyBorder="1" applyAlignment="1">
      <alignment/>
    </xf>
    <xf numFmtId="164" fontId="5" fillId="0" borderId="48" xfId="0" applyNumberFormat="1" applyFont="1" applyBorder="1" applyAlignment="1">
      <alignment/>
    </xf>
    <xf numFmtId="170" fontId="5" fillId="0" borderId="48" xfId="0" applyNumberFormat="1" applyFont="1" applyBorder="1" applyAlignment="1">
      <alignment/>
    </xf>
    <xf numFmtId="0" fontId="4" fillId="0" borderId="21" xfId="0" applyFont="1" applyBorder="1" applyAlignment="1">
      <alignment horizontal="center" vertical="top"/>
    </xf>
    <xf numFmtId="0" fontId="5" fillId="0" borderId="17" xfId="0" applyFont="1" applyBorder="1" applyAlignment="1">
      <alignment/>
    </xf>
    <xf numFmtId="0" fontId="4" fillId="0" borderId="15" xfId="0" applyFont="1" applyBorder="1" applyAlignment="1">
      <alignment horizontal="center" wrapText="1"/>
    </xf>
    <xf numFmtId="170" fontId="4" fillId="0" borderId="47" xfId="0" applyNumberFormat="1" applyFont="1" applyBorder="1" applyAlignment="1">
      <alignment/>
    </xf>
    <xf numFmtId="170" fontId="5" fillId="0" borderId="17" xfId="0" applyNumberFormat="1" applyFont="1" applyBorder="1" applyAlignment="1">
      <alignment/>
    </xf>
    <xf numFmtId="0" fontId="9" fillId="0" borderId="13" xfId="0" applyFont="1" applyBorder="1" applyAlignment="1">
      <alignment wrapText="1"/>
    </xf>
    <xf numFmtId="0" fontId="6" fillId="0" borderId="11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2" xfId="0" applyNumberFormat="1" applyFont="1" applyBorder="1" applyAlignment="1">
      <alignment/>
    </xf>
    <xf numFmtId="0" fontId="0" fillId="0" borderId="18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283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608" t="s">
        <v>194</v>
      </c>
      <c r="H5" s="609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258</v>
      </c>
      <c r="F6" s="11" t="s">
        <v>258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C9+C17+C30+C36+C64+C68+C76+C102+C48+C75+C26+C74</f>
        <v>65363.50000000001</v>
      </c>
      <c r="D8" s="18">
        <f>D9+D17+D30+D36+D64+D68+D76+D102+D48+D75+D26+D74</f>
        <v>0</v>
      </c>
      <c r="E8" s="17">
        <f>E9+E17+E30+E36+E64+E68+E76+E102+E48+E75+E26+E74</f>
        <v>5180.165999999999</v>
      </c>
      <c r="F8" s="17">
        <f>F9+F17+F30+F36+F64+F68+F76+F102+F48+F75+F26+F74+F73</f>
        <v>90</v>
      </c>
      <c r="G8" s="155" t="e">
        <f>E8*100/D8</f>
        <v>#DIV/0!</v>
      </c>
      <c r="H8" s="20">
        <f aca="true" t="shared" si="0" ref="H8:H67">E8-D8</f>
        <v>5180.165999999999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0</v>
      </c>
      <c r="E9" s="59">
        <f>E10</f>
        <v>2334.939</v>
      </c>
      <c r="F9" s="59">
        <f>F10</f>
        <v>0</v>
      </c>
      <c r="G9" s="17" t="e">
        <f>E9*100/D9</f>
        <v>#DIV/0!</v>
      </c>
      <c r="H9" s="24">
        <f t="shared" si="0"/>
        <v>2334.939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0</v>
      </c>
      <c r="E10" s="63">
        <f>E11+E12+E13+E14</f>
        <v>2334.939</v>
      </c>
      <c r="F10" s="63">
        <f>F11+F12+F13+F14</f>
        <v>0</v>
      </c>
      <c r="G10" s="23" t="e">
        <f>E10*100/D10</f>
        <v>#DIV/0!</v>
      </c>
      <c r="H10" s="30">
        <f t="shared" si="0"/>
        <v>2334.939</v>
      </c>
    </row>
    <row r="11" spans="1:8" ht="24">
      <c r="A11" s="154" t="s">
        <v>285</v>
      </c>
      <c r="B11" s="157" t="s">
        <v>299</v>
      </c>
      <c r="C11" s="48">
        <v>41885</v>
      </c>
      <c r="D11" s="48"/>
      <c r="E11" s="52">
        <v>2309.555</v>
      </c>
      <c r="F11" s="52"/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/>
      <c r="E12" s="35">
        <v>24.67</v>
      </c>
      <c r="F12" s="35"/>
      <c r="G12" s="32"/>
      <c r="H12" s="33">
        <f t="shared" si="0"/>
        <v>24.67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/>
      <c r="E13" s="28">
        <v>0.714</v>
      </c>
      <c r="F13" s="28"/>
      <c r="G13" s="29"/>
      <c r="H13" s="30">
        <f t="shared" si="0"/>
        <v>0.714</v>
      </c>
    </row>
    <row r="14" spans="1:8" ht="50.25" customHeight="1" thickBot="1">
      <c r="A14" s="154" t="s">
        <v>288</v>
      </c>
      <c r="B14" s="159" t="s">
        <v>298</v>
      </c>
      <c r="C14" s="156"/>
      <c r="D14" s="39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1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0</v>
      </c>
      <c r="E17" s="165">
        <f>E18+E21+E23+E24+E25</f>
        <v>1154.893</v>
      </c>
      <c r="F17" s="165">
        <f>F18+F21+F23+F24+F25</f>
        <v>0</v>
      </c>
      <c r="G17" s="32" t="e">
        <f>E17*100/D17</f>
        <v>#DIV/0!</v>
      </c>
      <c r="H17" s="33">
        <f t="shared" si="0"/>
        <v>1154.893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0</v>
      </c>
      <c r="E18" s="51">
        <f>E19+E20</f>
        <v>267.38</v>
      </c>
      <c r="F18" s="51">
        <f>F19+F20</f>
        <v>0</v>
      </c>
      <c r="G18" s="52" t="e">
        <f>E18*100/D18</f>
        <v>#DIV/0!</v>
      </c>
      <c r="H18" s="33">
        <f t="shared" si="0"/>
        <v>267.38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53"/>
      <c r="E19" s="50">
        <v>67.38</v>
      </c>
      <c r="F19" s="50"/>
      <c r="G19" s="52" t="e">
        <f>E19*100/D19</f>
        <v>#DIV/0!</v>
      </c>
      <c r="H19" s="33">
        <f t="shared" si="0"/>
        <v>67.38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53"/>
      <c r="E20" s="50">
        <v>200</v>
      </c>
      <c r="F20" s="50"/>
      <c r="G20" s="52" t="e">
        <f>E20*100/D20</f>
        <v>#DIV/0!</v>
      </c>
      <c r="H20" s="33">
        <f t="shared" si="0"/>
        <v>200</v>
      </c>
    </row>
    <row r="21" spans="1:8" ht="37.5" customHeight="1">
      <c r="A21" s="48" t="s">
        <v>201</v>
      </c>
      <c r="B21" s="54" t="s">
        <v>202</v>
      </c>
      <c r="C21" s="54"/>
      <c r="D21" s="48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/>
      <c r="E23" s="37">
        <v>847.33</v>
      </c>
      <c r="F23" s="37"/>
      <c r="G23" s="55" t="e">
        <f aca="true" t="shared" si="1" ref="G23:G30">E23*100/D23</f>
        <v>#DIV/0!</v>
      </c>
      <c r="H23" s="56">
        <f t="shared" si="0"/>
        <v>847.33</v>
      </c>
    </row>
    <row r="24" spans="1:8" ht="12">
      <c r="A24" s="13" t="s">
        <v>21</v>
      </c>
      <c r="B24" s="13" t="s">
        <v>22</v>
      </c>
      <c r="C24" s="13">
        <v>844</v>
      </c>
      <c r="D24" s="13"/>
      <c r="E24" s="38">
        <v>33.583</v>
      </c>
      <c r="F24" s="38"/>
      <c r="G24" s="55" t="e">
        <f t="shared" si="1"/>
        <v>#DIV/0!</v>
      </c>
      <c r="H24" s="56">
        <f t="shared" si="0"/>
        <v>33.583</v>
      </c>
    </row>
    <row r="25" spans="1:8" ht="12">
      <c r="A25" s="13" t="s">
        <v>302</v>
      </c>
      <c r="B25" s="13" t="s">
        <v>303</v>
      </c>
      <c r="C25" s="13"/>
      <c r="D25" s="13"/>
      <c r="E25" s="38">
        <v>6.6</v>
      </c>
      <c r="F25" s="38"/>
      <c r="G25" s="55"/>
      <c r="H25" s="56">
        <f t="shared" si="0"/>
        <v>6.6</v>
      </c>
    </row>
    <row r="26" spans="1:8" ht="12">
      <c r="A26" s="15" t="s">
        <v>23</v>
      </c>
      <c r="B26" s="45" t="s">
        <v>24</v>
      </c>
      <c r="C26" s="57">
        <f>C27+C28+C29</f>
        <v>7780.5</v>
      </c>
      <c r="D26" s="57">
        <f>D27+D28+D29</f>
        <v>0</v>
      </c>
      <c r="E26" s="57">
        <f>E27+E28+E29</f>
        <v>309.048</v>
      </c>
      <c r="F26" s="57">
        <f>F27+F28+F29</f>
        <v>0</v>
      </c>
      <c r="G26" s="17" t="e">
        <f t="shared" si="1"/>
        <v>#DIV/0!</v>
      </c>
      <c r="H26" s="33">
        <f t="shared" si="0"/>
        <v>309.048</v>
      </c>
    </row>
    <row r="27" spans="1:9" ht="12">
      <c r="A27" s="34" t="s">
        <v>25</v>
      </c>
      <c r="B27" s="34" t="s">
        <v>26</v>
      </c>
      <c r="C27" s="34">
        <v>769</v>
      </c>
      <c r="D27" s="34"/>
      <c r="E27" s="39">
        <v>62.278</v>
      </c>
      <c r="F27" s="39"/>
      <c r="G27" s="52" t="e">
        <f t="shared" si="1"/>
        <v>#DIV/0!</v>
      </c>
      <c r="H27" s="56">
        <f t="shared" si="0"/>
        <v>62.278</v>
      </c>
      <c r="I27" s="47"/>
    </row>
    <row r="28" spans="1:9" ht="12">
      <c r="A28" s="58" t="s">
        <v>27</v>
      </c>
      <c r="B28" s="58" t="s">
        <v>28</v>
      </c>
      <c r="C28" s="58"/>
      <c r="D28" s="58"/>
      <c r="E28" s="39"/>
      <c r="F28" s="39"/>
      <c r="G28" s="52" t="e">
        <f t="shared" si="1"/>
        <v>#DIV/0!</v>
      </c>
      <c r="H28" s="56">
        <f t="shared" si="0"/>
        <v>0</v>
      </c>
      <c r="I28" s="47"/>
    </row>
    <row r="29" spans="1:8" ht="12">
      <c r="A29" s="58" t="s">
        <v>29</v>
      </c>
      <c r="B29" s="58" t="s">
        <v>30</v>
      </c>
      <c r="C29" s="58">
        <v>7011.5</v>
      </c>
      <c r="D29" s="58"/>
      <c r="E29" s="52">
        <v>246.77</v>
      </c>
      <c r="F29" s="52"/>
      <c r="G29" s="52" t="e">
        <f t="shared" si="1"/>
        <v>#DIV/0!</v>
      </c>
      <c r="H29" s="56">
        <f t="shared" si="0"/>
        <v>246.77</v>
      </c>
    </row>
    <row r="30" spans="1:8" ht="12">
      <c r="A30" s="26" t="s">
        <v>31</v>
      </c>
      <c r="B30" s="21" t="s">
        <v>32</v>
      </c>
      <c r="C30" s="59">
        <f>C32+C34</f>
        <v>795.4</v>
      </c>
      <c r="D30" s="59">
        <f>D32+D34</f>
        <v>0</v>
      </c>
      <c r="E30" s="59">
        <f>E32+E34</f>
        <v>26.492</v>
      </c>
      <c r="F30" s="59">
        <f>F32+F34</f>
        <v>0</v>
      </c>
      <c r="G30" s="29" t="e">
        <f t="shared" si="1"/>
        <v>#DIV/0!</v>
      </c>
      <c r="H30" s="24">
        <f t="shared" si="0"/>
        <v>26.492</v>
      </c>
    </row>
    <row r="31" spans="1:8" ht="12">
      <c r="A31" s="27" t="s">
        <v>33</v>
      </c>
      <c r="B31" s="27" t="s">
        <v>34</v>
      </c>
      <c r="C31" s="27"/>
      <c r="D31" s="27"/>
      <c r="E31" s="28"/>
      <c r="F31" s="28"/>
      <c r="G31" s="29"/>
      <c r="H31" s="30">
        <f t="shared" si="0"/>
        <v>0</v>
      </c>
    </row>
    <row r="32" spans="2:8" ht="12">
      <c r="B32" s="34" t="s">
        <v>35</v>
      </c>
      <c r="C32" s="35">
        <f>C33</f>
        <v>795.4</v>
      </c>
      <c r="D32" s="35">
        <f>D33</f>
        <v>0</v>
      </c>
      <c r="E32" s="35">
        <f>E33</f>
        <v>26.392</v>
      </c>
      <c r="F32" s="35">
        <f>F33</f>
        <v>0</v>
      </c>
      <c r="G32" s="55" t="e">
        <f>E32*100/D32</f>
        <v>#DIV/0!</v>
      </c>
      <c r="H32" s="56">
        <f t="shared" si="0"/>
        <v>26.392</v>
      </c>
    </row>
    <row r="33" spans="1:8" ht="12">
      <c r="A33" s="27" t="s">
        <v>36</v>
      </c>
      <c r="B33" s="58" t="s">
        <v>37</v>
      </c>
      <c r="C33" s="58">
        <v>795.4</v>
      </c>
      <c r="D33" s="58"/>
      <c r="E33" s="39">
        <v>26.392</v>
      </c>
      <c r="F33" s="39"/>
      <c r="G33" s="55" t="e">
        <f>E33*100/D33</f>
        <v>#DIV/0!</v>
      </c>
      <c r="H33" s="56">
        <f t="shared" si="0"/>
        <v>26.392</v>
      </c>
    </row>
    <row r="34" spans="1:8" ht="12">
      <c r="A34" s="27" t="s">
        <v>38</v>
      </c>
      <c r="B34" s="27" t="s">
        <v>39</v>
      </c>
      <c r="C34" s="27"/>
      <c r="D34" s="27"/>
      <c r="E34" s="38">
        <v>0.1</v>
      </c>
      <c r="F34" s="38"/>
      <c r="G34" s="39" t="e">
        <f>E34*100/D34</f>
        <v>#DIV/0!</v>
      </c>
      <c r="H34" s="60">
        <f t="shared" si="0"/>
        <v>0.1</v>
      </c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66">
        <f>D41+D43+D37+D40+D38+D39</f>
        <v>0</v>
      </c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0</v>
      </c>
      <c r="E48" s="153">
        <f>E51+E55+E58</f>
        <v>536.304</v>
      </c>
      <c r="F48" s="153">
        <f>F51+F58+F55</f>
        <v>0</v>
      </c>
      <c r="G48" s="17" t="e">
        <f>E48*100/D48</f>
        <v>#DIV/0!</v>
      </c>
      <c r="H48" s="88">
        <f t="shared" si="0"/>
        <v>536.304</v>
      </c>
    </row>
    <row r="49" spans="2:8" ht="0.75" customHeight="1">
      <c r="B49" s="74"/>
      <c r="C49" s="74"/>
      <c r="D49" s="46">
        <f>D51+D58+D63+D53+D62</f>
        <v>0</v>
      </c>
      <c r="E49" s="66">
        <f>E51+E58+E63+E53+E62</f>
        <v>998.8919999999999</v>
      </c>
      <c r="F49" s="66">
        <f>F51+F58+F63+F53+F62</f>
        <v>0</v>
      </c>
      <c r="G49" s="23" t="e">
        <f>E49*100/D49</f>
        <v>#DIV/0!</v>
      </c>
      <c r="H49" s="24">
        <f t="shared" si="0"/>
        <v>998.8919999999999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0</v>
      </c>
      <c r="E51" s="35">
        <f>E53</f>
        <v>454.518</v>
      </c>
      <c r="F51" s="35">
        <f>F53</f>
        <v>0</v>
      </c>
      <c r="G51" s="63" t="e">
        <f>E51*100/D51</f>
        <v>#DIV/0!</v>
      </c>
      <c r="H51" s="60">
        <f t="shared" si="0"/>
        <v>454.518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/>
      <c r="E53" s="35">
        <v>454.518</v>
      </c>
      <c r="F53" s="35"/>
      <c r="G53" s="63" t="e">
        <f>E53*100/D53</f>
        <v>#DIV/0!</v>
      </c>
      <c r="H53" s="60">
        <f t="shared" si="0"/>
        <v>454.518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/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0</v>
      </c>
      <c r="E58" s="76">
        <f>E60+E62</f>
        <v>81.786</v>
      </c>
      <c r="F58" s="76">
        <f>F60+F62</f>
        <v>0</v>
      </c>
      <c r="G58" s="55" t="e">
        <f>E58*100/D58</f>
        <v>#DIV/0!</v>
      </c>
      <c r="H58" s="56">
        <f t="shared" si="0"/>
        <v>81.786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/>
      <c r="E60" s="62">
        <v>73.716</v>
      </c>
      <c r="F60" s="62"/>
      <c r="G60" s="55" t="e">
        <f>E60*100/D60</f>
        <v>#DIV/0!</v>
      </c>
      <c r="H60" s="56">
        <f t="shared" si="0"/>
        <v>73.716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8.07</v>
      </c>
      <c r="F62" s="76"/>
      <c r="G62" s="55" t="e">
        <f>E62*100/D62</f>
        <v>#DIV/0!</v>
      </c>
      <c r="H62" s="56">
        <f t="shared" si="0"/>
        <v>8.07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0</v>
      </c>
      <c r="E64" s="59">
        <f>E66</f>
        <v>555.439</v>
      </c>
      <c r="F64" s="59">
        <f>F66</f>
        <v>0</v>
      </c>
      <c r="G64" s="29" t="e">
        <f>E64*100/D64</f>
        <v>#DIV/0!</v>
      </c>
      <c r="H64" s="24">
        <f t="shared" si="0"/>
        <v>555.439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/>
      <c r="E66" s="76">
        <v>555.439</v>
      </c>
      <c r="F66" s="76"/>
      <c r="G66" s="23" t="e">
        <f>E66*100/D66</f>
        <v>#DIV/0!</v>
      </c>
      <c r="H66" s="24">
        <f t="shared" si="0"/>
        <v>555.439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>
        <v>90</v>
      </c>
      <c r="G68" s="32"/>
      <c r="H68" s="33">
        <f aca="true" t="shared" si="2" ref="H68:H139">E68-D68</f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2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2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t="shared" si="2"/>
        <v>0</v>
      </c>
    </row>
    <row r="73" spans="1:8" s="77" customFormat="1" ht="36">
      <c r="A73" s="81" t="s">
        <v>243</v>
      </c>
      <c r="B73" s="82" t="s">
        <v>244</v>
      </c>
      <c r="C73" s="13"/>
      <c r="D73" s="15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85"/>
      <c r="E74" s="57">
        <v>65</v>
      </c>
      <c r="F74" s="57"/>
      <c r="G74" s="17"/>
      <c r="H74" s="33">
        <f t="shared" si="2"/>
        <v>65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66"/>
      <c r="E75" s="57">
        <v>0</v>
      </c>
      <c r="F75" s="57"/>
      <c r="G75" s="17" t="e">
        <f>E75*100/D75</f>
        <v>#DIV/0!</v>
      </c>
      <c r="H75" s="33">
        <f t="shared" si="2"/>
        <v>0</v>
      </c>
    </row>
    <row r="76" spans="1:8" ht="12">
      <c r="A76" s="81" t="s">
        <v>95</v>
      </c>
      <c r="B76" s="45" t="s">
        <v>96</v>
      </c>
      <c r="C76" s="59">
        <f>C78+C80+C88+C92+C94+C97+C90+C86+C89+C95+C85+C96</f>
        <v>712.8000000000001</v>
      </c>
      <c r="D76" s="59">
        <f>D78+D80+D88+D92+D94+D97+D90+D86+D89+D95+D85+D96</f>
        <v>0</v>
      </c>
      <c r="E76" s="86">
        <f>E78+E80+E88+E92+E94+E97+E90+E86+E89+E95+E85+E96+E101</f>
        <v>93.15</v>
      </c>
      <c r="F76" s="86">
        <f>F78+F80+F88+F92+F94+F97+F90+F86+F89+F95+F85+F96</f>
        <v>0</v>
      </c>
      <c r="G76" s="29" t="e">
        <f>E76*100/D76</f>
        <v>#DIV/0!</v>
      </c>
      <c r="H76" s="24">
        <f t="shared" si="2"/>
        <v>93.15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/>
      <c r="E78" s="35">
        <v>1.65</v>
      </c>
      <c r="F78" s="35"/>
      <c r="G78" s="55" t="e">
        <f>E78*100/D78</f>
        <v>#DIV/0!</v>
      </c>
      <c r="H78" s="33">
        <f t="shared" si="2"/>
        <v>1.65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/>
      <c r="E80" s="37">
        <v>6</v>
      </c>
      <c r="F80" s="37"/>
      <c r="G80" s="55" t="e">
        <f>E80*100/D80</f>
        <v>#DIV/0!</v>
      </c>
      <c r="H80" s="33">
        <f t="shared" si="2"/>
        <v>6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13">
        <v>4</v>
      </c>
      <c r="D88" s="13"/>
      <c r="E88" s="37"/>
      <c r="F88" s="37"/>
      <c r="G88" s="55" t="e">
        <f>E88*100/D88</f>
        <v>#DIV/0!</v>
      </c>
      <c r="H88" s="33">
        <f t="shared" si="2"/>
        <v>0</v>
      </c>
    </row>
    <row r="89" spans="1:8" ht="12">
      <c r="A89" s="27" t="s">
        <v>110</v>
      </c>
      <c r="B89" s="27" t="s">
        <v>111</v>
      </c>
      <c r="C89" s="27"/>
      <c r="D89" s="27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7"/>
      <c r="D90" s="27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7"/>
      <c r="D91" s="27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13"/>
      <c r="D92" s="13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13"/>
      <c r="D93" s="13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58"/>
      <c r="D94" s="58"/>
      <c r="E94" s="52"/>
      <c r="F94" s="52"/>
      <c r="G94" s="52"/>
      <c r="H94" s="56">
        <f t="shared" si="2"/>
        <v>0</v>
      </c>
    </row>
    <row r="95" spans="1:8" ht="24" customHeight="1">
      <c r="A95" s="48" t="s">
        <v>305</v>
      </c>
      <c r="B95" s="166" t="s">
        <v>307</v>
      </c>
      <c r="C95" s="48"/>
      <c r="D95" s="48"/>
      <c r="E95" s="52">
        <v>60</v>
      </c>
      <c r="F95" s="52"/>
      <c r="G95" s="52"/>
      <c r="H95" s="89"/>
    </row>
    <row r="96" spans="1:8" ht="23.25" customHeight="1">
      <c r="A96" s="48" t="s">
        <v>306</v>
      </c>
      <c r="B96" s="167" t="s">
        <v>308</v>
      </c>
      <c r="C96" s="48"/>
      <c r="D96" s="151"/>
      <c r="E96" s="152">
        <v>3</v>
      </c>
      <c r="F96" s="152"/>
      <c r="G96" s="52"/>
      <c r="H96" s="89"/>
    </row>
    <row r="97" spans="1:8" ht="12">
      <c r="A97" s="34" t="s">
        <v>118</v>
      </c>
      <c r="B97" s="34" t="s">
        <v>119</v>
      </c>
      <c r="C97" s="55">
        <f>C99</f>
        <v>568.7</v>
      </c>
      <c r="D97" s="90">
        <f>D99</f>
        <v>0</v>
      </c>
      <c r="E97" s="90">
        <f>E99</f>
        <v>22.5</v>
      </c>
      <c r="F97" s="90">
        <f>F99</f>
        <v>0</v>
      </c>
      <c r="G97" s="63" t="e">
        <f>E97*100/D97</f>
        <v>#DIV/0!</v>
      </c>
      <c r="H97" s="60">
        <f t="shared" si="2"/>
        <v>22.5</v>
      </c>
    </row>
    <row r="98" spans="1:8" ht="12">
      <c r="A98" s="27" t="s">
        <v>120</v>
      </c>
      <c r="B98" s="27" t="s">
        <v>121</v>
      </c>
      <c r="C98" s="27"/>
      <c r="D98" s="91"/>
      <c r="E98" s="28"/>
      <c r="F98" s="28"/>
      <c r="G98" s="28"/>
      <c r="H98" s="61">
        <f t="shared" si="2"/>
        <v>0</v>
      </c>
    </row>
    <row r="99" spans="2:8" ht="12">
      <c r="B99" s="34" t="s">
        <v>122</v>
      </c>
      <c r="C99" s="34">
        <v>568.7</v>
      </c>
      <c r="D99" s="92"/>
      <c r="E99" s="35">
        <v>22.5</v>
      </c>
      <c r="F99" s="35"/>
      <c r="G99" s="37" t="e">
        <f>E99*100/D99</f>
        <v>#DIV/0!</v>
      </c>
      <c r="H99" s="56">
        <f t="shared" si="2"/>
        <v>22.5</v>
      </c>
    </row>
    <row r="100" spans="1:8" ht="12">
      <c r="A100" s="27" t="s">
        <v>123</v>
      </c>
      <c r="B100" s="27" t="s">
        <v>97</v>
      </c>
      <c r="C100" s="27"/>
      <c r="D100" s="27"/>
      <c r="E100" s="28"/>
      <c r="F100" s="28"/>
      <c r="G100" s="55"/>
      <c r="H100" s="56">
        <f t="shared" si="2"/>
        <v>0</v>
      </c>
    </row>
    <row r="101" spans="1:8" ht="12">
      <c r="A101" s="13"/>
      <c r="B101" s="13" t="s">
        <v>124</v>
      </c>
      <c r="C101" s="13"/>
      <c r="D101" s="13"/>
      <c r="E101" s="37"/>
      <c r="F101" s="37"/>
      <c r="G101" s="52" t="e">
        <f>E101*100/D101</f>
        <v>#DIV/0!</v>
      </c>
      <c r="H101" s="56">
        <f t="shared" si="2"/>
        <v>0</v>
      </c>
    </row>
    <row r="102" spans="1:8" ht="12">
      <c r="A102" s="15" t="s">
        <v>125</v>
      </c>
      <c r="B102" s="45" t="s">
        <v>126</v>
      </c>
      <c r="C102" s="45"/>
      <c r="D102" s="59">
        <f>D103+D104+D105+D106</f>
        <v>0</v>
      </c>
      <c r="E102" s="93">
        <f>E103+E104+E105+E106</f>
        <v>104.90100000000001</v>
      </c>
      <c r="F102" s="93">
        <f>F103+F104+F105+F106</f>
        <v>0</v>
      </c>
      <c r="G102" s="52" t="e">
        <f>E102*100/D102</f>
        <v>#DIV/0!</v>
      </c>
      <c r="H102" s="33">
        <f t="shared" si="2"/>
        <v>104.90100000000001</v>
      </c>
    </row>
    <row r="103" spans="1:8" ht="12">
      <c r="A103" s="27" t="s">
        <v>127</v>
      </c>
      <c r="B103" s="34" t="s">
        <v>128</v>
      </c>
      <c r="C103" s="34"/>
      <c r="D103" s="34"/>
      <c r="E103" s="38">
        <v>5.068</v>
      </c>
      <c r="F103" s="38"/>
      <c r="G103" s="17"/>
      <c r="H103" s="33">
        <f t="shared" si="2"/>
        <v>5.068</v>
      </c>
    </row>
    <row r="104" spans="1:8" ht="12">
      <c r="A104" s="27" t="s">
        <v>309</v>
      </c>
      <c r="B104" s="58" t="s">
        <v>128</v>
      </c>
      <c r="C104" s="58"/>
      <c r="D104" s="58"/>
      <c r="E104" s="38">
        <v>28.8</v>
      </c>
      <c r="F104" s="38"/>
      <c r="G104" s="17"/>
      <c r="H104" s="33">
        <f t="shared" si="2"/>
        <v>28.8</v>
      </c>
    </row>
    <row r="105" spans="1:8" ht="12">
      <c r="A105" s="27" t="s">
        <v>280</v>
      </c>
      <c r="B105" s="58" t="s">
        <v>129</v>
      </c>
      <c r="C105" s="58"/>
      <c r="D105" s="58"/>
      <c r="E105" s="52"/>
      <c r="F105" s="52"/>
      <c r="G105" s="17"/>
      <c r="H105" s="33">
        <f t="shared" si="2"/>
        <v>0</v>
      </c>
    </row>
    <row r="106" spans="1:8" ht="12.75" thickBot="1">
      <c r="A106" s="27" t="s">
        <v>130</v>
      </c>
      <c r="B106" s="27" t="s">
        <v>126</v>
      </c>
      <c r="C106" s="27"/>
      <c r="D106" s="94"/>
      <c r="E106" s="39">
        <v>71.033</v>
      </c>
      <c r="F106" s="39"/>
      <c r="G106" s="39" t="e">
        <f>E106*100/D106</f>
        <v>#DIV/0!</v>
      </c>
      <c r="H106" s="24">
        <f t="shared" si="2"/>
        <v>71.033</v>
      </c>
    </row>
    <row r="107" spans="1:8" ht="12.75" thickBot="1">
      <c r="A107" s="72" t="s">
        <v>134</v>
      </c>
      <c r="B107" s="95" t="s">
        <v>135</v>
      </c>
      <c r="C107" s="96">
        <f>C108</f>
        <v>382644.24799999996</v>
      </c>
      <c r="D107" s="97">
        <f>D108</f>
        <v>0</v>
      </c>
      <c r="E107" s="96">
        <f>E108+E184+E187</f>
        <v>20439.180000000004</v>
      </c>
      <c r="F107" s="73">
        <f>F108+F187+F184</f>
        <v>0</v>
      </c>
      <c r="G107" s="98" t="e">
        <f>E107*100/D107</f>
        <v>#DIV/0!</v>
      </c>
      <c r="H107" s="99">
        <f t="shared" si="2"/>
        <v>20439.180000000004</v>
      </c>
    </row>
    <row r="108" spans="1:8" ht="12.75" thickBot="1">
      <c r="A108" s="100" t="s">
        <v>232</v>
      </c>
      <c r="B108" s="95" t="s">
        <v>233</v>
      </c>
      <c r="C108" s="73">
        <f>C109+C112+C137+C173</f>
        <v>382644.24799999996</v>
      </c>
      <c r="D108" s="73">
        <f>D109+D112+D137+D173</f>
        <v>0</v>
      </c>
      <c r="E108" s="101">
        <f>E109+E112+E137+E173</f>
        <v>21544.630000000005</v>
      </c>
      <c r="F108" s="97">
        <f>F109+F112+F137+F173</f>
        <v>0</v>
      </c>
      <c r="G108" s="98" t="e">
        <f>E108*100/D108</f>
        <v>#DIV/0!</v>
      </c>
      <c r="H108" s="99">
        <f t="shared" si="2"/>
        <v>21544.630000000005</v>
      </c>
    </row>
    <row r="109" spans="1:8" ht="12.75" thickBot="1">
      <c r="A109" s="72" t="s">
        <v>136</v>
      </c>
      <c r="B109" s="41" t="s">
        <v>137</v>
      </c>
      <c r="C109" s="102">
        <f>C110+C111</f>
        <v>118247</v>
      </c>
      <c r="D109" s="102">
        <f>D110+D111</f>
        <v>0</v>
      </c>
      <c r="E109" s="102">
        <f>E110+E111</f>
        <v>4335</v>
      </c>
      <c r="F109" s="102">
        <f>F110+F111</f>
        <v>0</v>
      </c>
      <c r="G109" s="73" t="e">
        <f>E109*100/D109</f>
        <v>#DIV/0!</v>
      </c>
      <c r="H109" s="20">
        <f t="shared" si="2"/>
        <v>4335</v>
      </c>
    </row>
    <row r="110" spans="1:8" ht="12">
      <c r="A110" s="34" t="s">
        <v>138</v>
      </c>
      <c r="B110" s="68" t="s">
        <v>139</v>
      </c>
      <c r="C110" s="68">
        <v>118247</v>
      </c>
      <c r="D110" s="13"/>
      <c r="E110" s="92">
        <v>4335</v>
      </c>
      <c r="F110" s="92"/>
      <c r="G110" s="63" t="e">
        <f>E110*100/D110</f>
        <v>#DIV/0!</v>
      </c>
      <c r="H110" s="60">
        <f t="shared" si="2"/>
        <v>4335</v>
      </c>
    </row>
    <row r="111" spans="1:8" ht="24.75" customHeight="1" thickBot="1">
      <c r="A111" s="91" t="s">
        <v>218</v>
      </c>
      <c r="B111" s="103" t="s">
        <v>219</v>
      </c>
      <c r="C111" s="103"/>
      <c r="D111" s="34"/>
      <c r="E111" s="104"/>
      <c r="F111" s="34"/>
      <c r="G111" s="17"/>
      <c r="H111" s="88"/>
    </row>
    <row r="112" spans="1:9" ht="12.75" thickBot="1">
      <c r="A112" s="72" t="s">
        <v>140</v>
      </c>
      <c r="B112" s="105" t="s">
        <v>141</v>
      </c>
      <c r="C112" s="106">
        <f>C115+C116+C117+C120+C121+C113+C114+C118</f>
        <v>19714.399999999998</v>
      </c>
      <c r="D112" s="102">
        <f>D113+D114+D115+D116+D117+D118+D119+D120+D121</f>
        <v>0</v>
      </c>
      <c r="E112" s="102">
        <f>E113+E114+E115+E116+E117+E118+E119+E120+E121</f>
        <v>257.904</v>
      </c>
      <c r="F112" s="96">
        <f>F115+F116+F117+F120+F121+F113+F114+F119+F118</f>
        <v>0</v>
      </c>
      <c r="G112" s="107" t="e">
        <f>E112*100/D112</f>
        <v>#DIV/0!</v>
      </c>
      <c r="H112" s="108">
        <f t="shared" si="2"/>
        <v>257.904</v>
      </c>
      <c r="I112" s="9"/>
    </row>
    <row r="113" spans="1:9" ht="12">
      <c r="A113" s="13" t="s">
        <v>248</v>
      </c>
      <c r="B113" s="68" t="s">
        <v>249</v>
      </c>
      <c r="C113" s="109"/>
      <c r="D113" s="110"/>
      <c r="E113" s="111"/>
      <c r="F113" s="111"/>
      <c r="G113" s="32"/>
      <c r="H113" s="33">
        <f t="shared" si="2"/>
        <v>0</v>
      </c>
      <c r="I113" s="9"/>
    </row>
    <row r="114" spans="1:9" ht="12">
      <c r="A114" s="13" t="s">
        <v>142</v>
      </c>
      <c r="B114" s="68" t="s">
        <v>143</v>
      </c>
      <c r="C114" s="68"/>
      <c r="D114" s="36"/>
      <c r="E114" s="112"/>
      <c r="F114" s="52"/>
      <c r="G114" s="17"/>
      <c r="H114" s="33">
        <f t="shared" si="2"/>
        <v>0</v>
      </c>
      <c r="I114" s="9"/>
    </row>
    <row r="115" spans="1:9" ht="12">
      <c r="A115" s="34" t="s">
        <v>144</v>
      </c>
      <c r="B115" s="75" t="s">
        <v>145</v>
      </c>
      <c r="C115" s="75"/>
      <c r="D115" s="34"/>
      <c r="E115" s="113"/>
      <c r="F115" s="113"/>
      <c r="G115" s="17"/>
      <c r="H115" s="33">
        <f t="shared" si="2"/>
        <v>0</v>
      </c>
      <c r="I115" s="9"/>
    </row>
    <row r="116" spans="1:8" ht="12">
      <c r="A116" s="27" t="s">
        <v>146</v>
      </c>
      <c r="B116" s="67" t="s">
        <v>147</v>
      </c>
      <c r="C116" s="79"/>
      <c r="D116" s="27"/>
      <c r="E116" s="48"/>
      <c r="F116" s="48"/>
      <c r="G116" s="17"/>
      <c r="H116" s="33">
        <f t="shared" si="2"/>
        <v>0</v>
      </c>
    </row>
    <row r="117" spans="1:8" ht="12">
      <c r="A117" s="58" t="s">
        <v>148</v>
      </c>
      <c r="B117" s="67" t="s">
        <v>149</v>
      </c>
      <c r="C117" s="67">
        <v>2743.6</v>
      </c>
      <c r="D117" s="58"/>
      <c r="E117" s="112">
        <v>257.904</v>
      </c>
      <c r="F117" s="52"/>
      <c r="G117" s="52" t="e">
        <f>E117*100/D117</f>
        <v>#DIV/0!</v>
      </c>
      <c r="H117" s="56">
        <f t="shared" si="2"/>
        <v>257.904</v>
      </c>
    </row>
    <row r="118" spans="1:8" ht="12">
      <c r="A118" s="13" t="s">
        <v>241</v>
      </c>
      <c r="B118" s="68" t="s">
        <v>237</v>
      </c>
      <c r="C118" s="68"/>
      <c r="D118" s="36"/>
      <c r="E118" s="92"/>
      <c r="F118" s="55"/>
      <c r="G118" s="17"/>
      <c r="H118" s="33">
        <f t="shared" si="2"/>
        <v>0</v>
      </c>
    </row>
    <row r="119" spans="1:8" ht="12">
      <c r="A119" s="13" t="s">
        <v>150</v>
      </c>
      <c r="B119" s="68" t="s">
        <v>247</v>
      </c>
      <c r="C119" s="75"/>
      <c r="D119" s="13"/>
      <c r="E119" s="92"/>
      <c r="F119" s="55"/>
      <c r="G119" s="29"/>
      <c r="H119" s="88"/>
    </row>
    <row r="120" spans="1:9" s="9" customFormat="1" ht="12.75" thickBot="1">
      <c r="A120" s="13" t="s">
        <v>245</v>
      </c>
      <c r="B120" s="68" t="s">
        <v>246</v>
      </c>
      <c r="C120" s="114"/>
      <c r="D120" s="13"/>
      <c r="E120" s="92"/>
      <c r="F120" s="92"/>
      <c r="G120" s="29"/>
      <c r="H120" s="24">
        <f t="shared" si="2"/>
        <v>0</v>
      </c>
      <c r="I120" s="4"/>
    </row>
    <row r="121" spans="1:8" ht="12.75" thickBot="1">
      <c r="A121" s="72" t="s">
        <v>151</v>
      </c>
      <c r="B121" s="115" t="s">
        <v>152</v>
      </c>
      <c r="C121" s="116">
        <f>C123+C124+C125+C126+C127+C129+C128+C130+C131+C122+C133+C132</f>
        <v>16970.8</v>
      </c>
      <c r="D121" s="116">
        <f>D123+D124+D125+D126+D127+D129+D128+D130+D131+D122+D133+D132</f>
        <v>0</v>
      </c>
      <c r="E121" s="116">
        <f>E123+E124+E125+E126+E127+E129+E128+E130+E131+E122+E133+E132</f>
        <v>0</v>
      </c>
      <c r="F121" s="116">
        <f>F123+F124+F125+F126+F127+F129+F128+F130+F131+F122+F133+F132</f>
        <v>0</v>
      </c>
      <c r="G121" s="98" t="e">
        <f>E121*100/D121</f>
        <v>#DIV/0!</v>
      </c>
      <c r="H121" s="99">
        <f t="shared" si="2"/>
        <v>0</v>
      </c>
    </row>
    <row r="122" spans="1:8" ht="12">
      <c r="A122" s="13" t="s">
        <v>151</v>
      </c>
      <c r="B122" s="68" t="s">
        <v>156</v>
      </c>
      <c r="C122" s="68"/>
      <c r="D122" s="13"/>
      <c r="E122" s="55"/>
      <c r="F122" s="55"/>
      <c r="G122" s="32"/>
      <c r="H122" s="33">
        <f t="shared" si="2"/>
        <v>0</v>
      </c>
    </row>
    <row r="123" spans="1:8" ht="12">
      <c r="A123" s="58" t="s">
        <v>151</v>
      </c>
      <c r="B123" s="68" t="s">
        <v>153</v>
      </c>
      <c r="C123" s="68">
        <v>3268.9</v>
      </c>
      <c r="D123" s="13"/>
      <c r="E123" s="92"/>
      <c r="F123" s="55"/>
      <c r="G123" s="52" t="e">
        <f>E123*100/D123</f>
        <v>#DIV/0!</v>
      </c>
      <c r="H123" s="56">
        <f t="shared" si="2"/>
        <v>0</v>
      </c>
    </row>
    <row r="124" spans="1:8" ht="12">
      <c r="A124" s="27" t="s">
        <v>151</v>
      </c>
      <c r="B124" s="79" t="s">
        <v>154</v>
      </c>
      <c r="C124" s="79">
        <v>8176.9</v>
      </c>
      <c r="D124" s="27"/>
      <c r="E124" s="91"/>
      <c r="F124" s="91"/>
      <c r="G124" s="52" t="e">
        <f>E124*100/D124</f>
        <v>#DIV/0!</v>
      </c>
      <c r="H124" s="56">
        <f t="shared" si="2"/>
        <v>0</v>
      </c>
    </row>
    <row r="125" spans="1:8" ht="12">
      <c r="A125" s="27" t="s">
        <v>151</v>
      </c>
      <c r="B125" s="67" t="s">
        <v>155</v>
      </c>
      <c r="C125" s="67">
        <v>568.3</v>
      </c>
      <c r="D125" s="58"/>
      <c r="E125" s="52"/>
      <c r="F125" s="52"/>
      <c r="G125" s="52" t="e">
        <f>E125*100/D125</f>
        <v>#DIV/0!</v>
      </c>
      <c r="H125" s="56">
        <f t="shared" si="2"/>
        <v>0</v>
      </c>
    </row>
    <row r="126" spans="1:8" ht="12">
      <c r="A126" s="27" t="s">
        <v>151</v>
      </c>
      <c r="B126" s="79" t="s">
        <v>215</v>
      </c>
      <c r="C126" s="67"/>
      <c r="D126" s="58"/>
      <c r="E126" s="52"/>
      <c r="F126" s="52"/>
      <c r="G126" s="52"/>
      <c r="H126" s="56">
        <f t="shared" si="2"/>
        <v>0</v>
      </c>
    </row>
    <row r="127" spans="1:8" ht="12">
      <c r="A127" s="27" t="s">
        <v>151</v>
      </c>
      <c r="B127" s="79" t="s">
        <v>251</v>
      </c>
      <c r="C127" s="79"/>
      <c r="D127" s="27"/>
      <c r="E127" s="39"/>
      <c r="F127" s="39"/>
      <c r="G127" s="52" t="e">
        <f aca="true" t="shared" si="3" ref="G127:G145">E127*100/D127</f>
        <v>#DIV/0!</v>
      </c>
      <c r="H127" s="56">
        <f t="shared" si="2"/>
        <v>0</v>
      </c>
    </row>
    <row r="128" spans="1:8" ht="12">
      <c r="A128" s="27" t="s">
        <v>151</v>
      </c>
      <c r="B128" s="79" t="s">
        <v>252</v>
      </c>
      <c r="C128" s="79"/>
      <c r="D128" s="27"/>
      <c r="E128" s="52"/>
      <c r="F128" s="52"/>
      <c r="G128" s="52" t="e">
        <f t="shared" si="3"/>
        <v>#DIV/0!</v>
      </c>
      <c r="H128" s="56">
        <f t="shared" si="2"/>
        <v>0</v>
      </c>
    </row>
    <row r="129" spans="1:8" ht="12">
      <c r="A129" s="27" t="s">
        <v>151</v>
      </c>
      <c r="B129" s="79" t="s">
        <v>253</v>
      </c>
      <c r="C129" s="79"/>
      <c r="D129" s="27"/>
      <c r="E129" s="39"/>
      <c r="F129" s="39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290</v>
      </c>
      <c r="C130" s="67">
        <v>2053.6</v>
      </c>
      <c r="D130" s="58"/>
      <c r="E130" s="52"/>
      <c r="F130" s="52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254</v>
      </c>
      <c r="C131" s="79"/>
      <c r="D131" s="27"/>
      <c r="E131" s="39"/>
      <c r="F131" s="39"/>
      <c r="G131" s="29" t="e">
        <f t="shared" si="3"/>
        <v>#DIV/0!</v>
      </c>
      <c r="H131" s="24">
        <f t="shared" si="2"/>
        <v>0</v>
      </c>
    </row>
    <row r="132" spans="1:8" ht="12">
      <c r="A132" s="27" t="s">
        <v>151</v>
      </c>
      <c r="B132" s="79" t="s">
        <v>274</v>
      </c>
      <c r="C132" s="79">
        <v>2018.1</v>
      </c>
      <c r="D132" s="48"/>
      <c r="E132" s="39"/>
      <c r="F132" s="118"/>
      <c r="G132" s="29"/>
      <c r="H132" s="119"/>
    </row>
    <row r="133" spans="1:8" ht="12">
      <c r="A133" s="27" t="s">
        <v>151</v>
      </c>
      <c r="B133" s="79" t="s">
        <v>266</v>
      </c>
      <c r="C133" s="160">
        <v>885</v>
      </c>
      <c r="D133" s="120"/>
      <c r="E133" s="121"/>
      <c r="F133" s="118"/>
      <c r="G133" s="29"/>
      <c r="H133" s="122"/>
    </row>
    <row r="134" spans="1:8" ht="12">
      <c r="A134" s="27" t="s">
        <v>151</v>
      </c>
      <c r="B134" s="114" t="s">
        <v>273</v>
      </c>
      <c r="C134" s="123"/>
      <c r="D134" s="91"/>
      <c r="E134" s="39"/>
      <c r="F134" s="39"/>
      <c r="G134" s="29"/>
      <c r="H134" s="30"/>
    </row>
    <row r="135" spans="1:8" ht="12">
      <c r="A135" s="27" t="s">
        <v>151</v>
      </c>
      <c r="B135" s="114" t="s">
        <v>275</v>
      </c>
      <c r="C135" s="123"/>
      <c r="D135" s="120"/>
      <c r="E135" s="39"/>
      <c r="F135" s="39"/>
      <c r="G135" s="29"/>
      <c r="H135" s="30"/>
    </row>
    <row r="136" spans="1:8" ht="12.75" thickBot="1">
      <c r="A136" s="27" t="s">
        <v>151</v>
      </c>
      <c r="B136" s="114" t="s">
        <v>278</v>
      </c>
      <c r="C136" s="124"/>
      <c r="D136" s="91"/>
      <c r="E136" s="125"/>
      <c r="F136" s="39"/>
      <c r="G136" s="126"/>
      <c r="H136" s="30"/>
    </row>
    <row r="137" spans="1:8" ht="12.75" thickBot="1">
      <c r="A137" s="72" t="s">
        <v>157</v>
      </c>
      <c r="B137" s="127" t="s">
        <v>158</v>
      </c>
      <c r="C137" s="128">
        <f>C140+C143+C145+C146+C147+C167+C168+C169+C171+C138+C144+C139+C142+C166+C141+C170</f>
        <v>244682.84799999997</v>
      </c>
      <c r="D137" s="129">
        <f>D140+D143+D145+D146+D147+D167+D168+D169+D171+D138+D144+D139+D142+D166+D141</f>
        <v>0</v>
      </c>
      <c r="E137" s="129">
        <f>E138+E139+E140+E141+E142+E143+E144+E145+E146+E147+E166+E167+E168+E169+E171</f>
        <v>16951.726000000002</v>
      </c>
      <c r="F137" s="98">
        <f>F140+F143+F145+F146+F147+F167+F168+F169+F171+F138+F144+F139+F142+F166</f>
        <v>0</v>
      </c>
      <c r="G137" s="98" t="e">
        <f t="shared" si="3"/>
        <v>#DIV/0!</v>
      </c>
      <c r="H137" s="99">
        <f t="shared" si="2"/>
        <v>16951.726000000002</v>
      </c>
    </row>
    <row r="138" spans="1:8" ht="12">
      <c r="A138" s="13" t="s">
        <v>204</v>
      </c>
      <c r="B138" s="130" t="s">
        <v>205</v>
      </c>
      <c r="C138" s="130">
        <v>22180.3</v>
      </c>
      <c r="D138" s="55"/>
      <c r="E138" s="131">
        <v>1800</v>
      </c>
      <c r="F138" s="36"/>
      <c r="G138" s="55" t="e">
        <f t="shared" si="3"/>
        <v>#DIV/0!</v>
      </c>
      <c r="H138" s="56">
        <f t="shared" si="2"/>
        <v>1800</v>
      </c>
    </row>
    <row r="139" spans="1:8" ht="36" customHeight="1">
      <c r="A139" s="13" t="s">
        <v>216</v>
      </c>
      <c r="B139" s="132" t="s">
        <v>217</v>
      </c>
      <c r="C139" s="132"/>
      <c r="D139" s="38"/>
      <c r="E139" s="112"/>
      <c r="F139" s="133"/>
      <c r="G139" s="52" t="e">
        <f t="shared" si="3"/>
        <v>#DIV/0!</v>
      </c>
      <c r="H139" s="89">
        <f t="shared" si="2"/>
        <v>0</v>
      </c>
    </row>
    <row r="140" spans="1:8" ht="12">
      <c r="A140" s="13" t="s">
        <v>159</v>
      </c>
      <c r="B140" s="68" t="s">
        <v>160</v>
      </c>
      <c r="C140" s="68">
        <v>636.5</v>
      </c>
      <c r="D140" s="13"/>
      <c r="E140" s="48"/>
      <c r="F140" s="58"/>
      <c r="G140" s="52" t="e">
        <f t="shared" si="3"/>
        <v>#DIV/0!</v>
      </c>
      <c r="H140" s="89">
        <f>E140-D140</f>
        <v>0</v>
      </c>
    </row>
    <row r="141" spans="1:8" ht="24">
      <c r="A141" s="13" t="s">
        <v>260</v>
      </c>
      <c r="B141" s="132" t="s">
        <v>261</v>
      </c>
      <c r="C141" s="68"/>
      <c r="D141" s="13"/>
      <c r="E141" s="104"/>
      <c r="F141" s="34"/>
      <c r="G141" s="52"/>
      <c r="H141" s="89"/>
    </row>
    <row r="142" spans="1:8" ht="39" customHeight="1">
      <c r="A142" s="58" t="s">
        <v>220</v>
      </c>
      <c r="B142" s="132" t="s">
        <v>221</v>
      </c>
      <c r="C142" s="132">
        <v>120.6</v>
      </c>
      <c r="D142" s="37"/>
      <c r="E142" s="48">
        <v>8.3</v>
      </c>
      <c r="F142" s="58"/>
      <c r="G142" s="52" t="e">
        <f t="shared" si="3"/>
        <v>#DIV/0!</v>
      </c>
      <c r="H142" s="89">
        <f>E142-D142</f>
        <v>8.3</v>
      </c>
    </row>
    <row r="143" spans="1:9" ht="12">
      <c r="A143" s="58" t="s">
        <v>162</v>
      </c>
      <c r="B143" s="67" t="s">
        <v>163</v>
      </c>
      <c r="C143" s="68">
        <v>1220.6</v>
      </c>
      <c r="D143" s="13"/>
      <c r="E143" s="48"/>
      <c r="F143" s="58"/>
      <c r="G143" s="52" t="e">
        <f t="shared" si="3"/>
        <v>#DIV/0!</v>
      </c>
      <c r="H143" s="89">
        <f>E143-D143</f>
        <v>0</v>
      </c>
      <c r="I143" s="9"/>
    </row>
    <row r="144" spans="1:9" ht="24.75" customHeight="1">
      <c r="A144" s="58" t="s">
        <v>213</v>
      </c>
      <c r="B144" s="134" t="s">
        <v>214</v>
      </c>
      <c r="C144" s="132">
        <v>421.4</v>
      </c>
      <c r="D144" s="13"/>
      <c r="E144" s="52"/>
      <c r="F144" s="58"/>
      <c r="G144" s="52" t="e">
        <f t="shared" si="3"/>
        <v>#DIV/0!</v>
      </c>
      <c r="H144" s="89">
        <f>E144-D144</f>
        <v>0</v>
      </c>
      <c r="I144" s="9"/>
    </row>
    <row r="145" spans="1:9" s="9" customFormat="1" ht="12">
      <c r="A145" s="58" t="s">
        <v>164</v>
      </c>
      <c r="B145" s="67" t="s">
        <v>165</v>
      </c>
      <c r="C145" s="68"/>
      <c r="D145" s="13"/>
      <c r="E145" s="48"/>
      <c r="F145" s="58"/>
      <c r="G145" s="52" t="e">
        <f t="shared" si="3"/>
        <v>#DIV/0!</v>
      </c>
      <c r="H145" s="89">
        <f aca="true" t="shared" si="4" ref="H145:H189">E145-D145</f>
        <v>0</v>
      </c>
      <c r="I145" s="4"/>
    </row>
    <row r="146" spans="1:8" ht="12.75" thickBot="1">
      <c r="A146" s="27" t="s">
        <v>166</v>
      </c>
      <c r="B146" s="79" t="s">
        <v>167</v>
      </c>
      <c r="C146" s="75">
        <v>4340.3</v>
      </c>
      <c r="D146" s="34"/>
      <c r="E146" s="91">
        <v>375</v>
      </c>
      <c r="F146" s="91"/>
      <c r="G146" s="63" t="e">
        <f>E146*100/D146</f>
        <v>#DIV/0!</v>
      </c>
      <c r="H146" s="60">
        <f t="shared" si="4"/>
        <v>375</v>
      </c>
    </row>
    <row r="147" spans="1:8" ht="12.75" thickBot="1">
      <c r="A147" s="100" t="s">
        <v>168</v>
      </c>
      <c r="B147" s="41" t="s">
        <v>169</v>
      </c>
      <c r="C147" s="128">
        <f>C148+C149+C150+C151+C152+C153+C154+C155+C156+C157+C158+C159+C160+C161+C162+C163+C164+C165</f>
        <v>159364.5</v>
      </c>
      <c r="D147" s="128">
        <f>D148+D149+D150+D151+D152+D153+D154+D155+D156+D157+D158+D159+D160+D161+D162+D163+D164+D165</f>
        <v>0</v>
      </c>
      <c r="E147" s="128">
        <f>E148+E149+E150+E151+E152+E153+E154+E155+E156+E157+E158+E159+E160+E161+E162+E163+E164+E165</f>
        <v>12392.426000000001</v>
      </c>
      <c r="F147" s="128">
        <f>F148+F149+F150+F151+F152+F153+F154+F155+F156+F157+F158+F159+F160+F161+F162+F163+F164+F165</f>
        <v>0</v>
      </c>
      <c r="G147" s="98" t="e">
        <f>E147*100/D147</f>
        <v>#DIV/0!</v>
      </c>
      <c r="H147" s="99">
        <f t="shared" si="4"/>
        <v>12392.426000000001</v>
      </c>
    </row>
    <row r="148" spans="1:8" ht="12">
      <c r="A148" s="13" t="s">
        <v>168</v>
      </c>
      <c r="B148" s="67" t="s">
        <v>161</v>
      </c>
      <c r="C148" s="68">
        <v>13249.9</v>
      </c>
      <c r="D148" s="13"/>
      <c r="E148" s="131">
        <v>1232.64</v>
      </c>
      <c r="F148" s="36"/>
      <c r="G148" s="32" t="e">
        <f>E148*100/D148</f>
        <v>#DIV/0!</v>
      </c>
      <c r="H148" s="135">
        <f t="shared" si="4"/>
        <v>1232.64</v>
      </c>
    </row>
    <row r="149" spans="1:8" ht="24" customHeight="1">
      <c r="A149" s="13" t="s">
        <v>168</v>
      </c>
      <c r="B149" s="132" t="s">
        <v>224</v>
      </c>
      <c r="C149" s="161">
        <v>93</v>
      </c>
      <c r="D149" s="13"/>
      <c r="E149" s="131"/>
      <c r="F149" s="131"/>
      <c r="G149" s="23" t="e">
        <f>E149*100/D149</f>
        <v>#DIV/0!</v>
      </c>
      <c r="H149" s="33">
        <f t="shared" si="4"/>
        <v>0</v>
      </c>
    </row>
    <row r="150" spans="1:8" ht="24" customHeight="1">
      <c r="A150" s="13" t="s">
        <v>168</v>
      </c>
      <c r="B150" s="132" t="s">
        <v>212</v>
      </c>
      <c r="C150" s="132">
        <v>2076.2</v>
      </c>
      <c r="D150" s="13"/>
      <c r="E150" s="136"/>
      <c r="F150" s="36"/>
      <c r="G150" s="17" t="e">
        <f>E150*100/D150</f>
        <v>#DIV/0!</v>
      </c>
      <c r="H150" s="33">
        <f t="shared" si="4"/>
        <v>0</v>
      </c>
    </row>
    <row r="151" spans="1:8" ht="12">
      <c r="A151" s="13" t="s">
        <v>168</v>
      </c>
      <c r="B151" s="68" t="s">
        <v>170</v>
      </c>
      <c r="C151" s="68">
        <v>10356.3</v>
      </c>
      <c r="D151" s="13"/>
      <c r="E151" s="55">
        <v>279</v>
      </c>
      <c r="F151" s="55"/>
      <c r="G151" s="55" t="e">
        <f aca="true" t="shared" si="5" ref="G151:G169">E151*100/D151</f>
        <v>#DIV/0!</v>
      </c>
      <c r="H151" s="56">
        <f t="shared" si="4"/>
        <v>279</v>
      </c>
    </row>
    <row r="152" spans="1:8" ht="12">
      <c r="A152" s="58" t="s">
        <v>168</v>
      </c>
      <c r="B152" s="67" t="s">
        <v>171</v>
      </c>
      <c r="C152" s="67">
        <v>97299.7</v>
      </c>
      <c r="D152" s="58"/>
      <c r="E152" s="48">
        <v>8100</v>
      </c>
      <c r="F152" s="48"/>
      <c r="G152" s="52" t="e">
        <f t="shared" si="5"/>
        <v>#DIV/0!</v>
      </c>
      <c r="H152" s="56">
        <f t="shared" si="4"/>
        <v>8100</v>
      </c>
    </row>
    <row r="153" spans="1:8" ht="12">
      <c r="A153" s="58" t="s">
        <v>168</v>
      </c>
      <c r="B153" s="67" t="s">
        <v>262</v>
      </c>
      <c r="C153" s="67">
        <v>285.8</v>
      </c>
      <c r="D153" s="58"/>
      <c r="E153" s="48">
        <v>23.8</v>
      </c>
      <c r="F153" s="48"/>
      <c r="G153" s="52" t="e">
        <f t="shared" si="5"/>
        <v>#DIV/0!</v>
      </c>
      <c r="H153" s="56">
        <f t="shared" si="4"/>
        <v>23.8</v>
      </c>
    </row>
    <row r="154" spans="1:8" ht="24">
      <c r="A154" s="58" t="s">
        <v>168</v>
      </c>
      <c r="B154" s="134" t="s">
        <v>263</v>
      </c>
      <c r="C154" s="67">
        <v>4354.2</v>
      </c>
      <c r="D154" s="58"/>
      <c r="E154" s="48">
        <v>366.6</v>
      </c>
      <c r="F154" s="48"/>
      <c r="G154" s="52"/>
      <c r="H154" s="56"/>
    </row>
    <row r="155" spans="1:8" ht="12">
      <c r="A155" s="58" t="s">
        <v>168</v>
      </c>
      <c r="B155" s="67" t="s">
        <v>172</v>
      </c>
      <c r="C155" s="67">
        <v>14772.4</v>
      </c>
      <c r="D155" s="58"/>
      <c r="E155" s="52">
        <v>1231.02</v>
      </c>
      <c r="F155" s="48"/>
      <c r="G155" s="52" t="e">
        <f t="shared" si="5"/>
        <v>#DIV/0!</v>
      </c>
      <c r="H155" s="56">
        <f t="shared" si="4"/>
        <v>1231.02</v>
      </c>
    </row>
    <row r="156" spans="1:8" ht="12">
      <c r="A156" s="58" t="s">
        <v>168</v>
      </c>
      <c r="B156" s="67" t="s">
        <v>173</v>
      </c>
      <c r="C156" s="67">
        <v>403.1</v>
      </c>
      <c r="D156" s="58"/>
      <c r="E156" s="48"/>
      <c r="F156" s="48"/>
      <c r="G156" s="52" t="e">
        <f t="shared" si="5"/>
        <v>#DIV/0!</v>
      </c>
      <c r="H156" s="56">
        <f t="shared" si="4"/>
        <v>0</v>
      </c>
    </row>
    <row r="157" spans="1:8" ht="12">
      <c r="A157" s="58" t="s">
        <v>168</v>
      </c>
      <c r="B157" s="67" t="s">
        <v>174</v>
      </c>
      <c r="C157" s="67">
        <v>823.2</v>
      </c>
      <c r="D157" s="58"/>
      <c r="E157" s="48"/>
      <c r="F157" s="48"/>
      <c r="G157" s="52" t="e">
        <f t="shared" si="5"/>
        <v>#DIV/0!</v>
      </c>
      <c r="H157" s="56">
        <f t="shared" si="4"/>
        <v>0</v>
      </c>
    </row>
    <row r="158" spans="1:8" ht="12">
      <c r="A158" s="58" t="s">
        <v>168</v>
      </c>
      <c r="B158" s="67" t="s">
        <v>175</v>
      </c>
      <c r="C158" s="67">
        <v>200.7</v>
      </c>
      <c r="D158" s="58"/>
      <c r="E158" s="52">
        <v>14.1</v>
      </c>
      <c r="F158" s="52"/>
      <c r="G158" s="52" t="e">
        <f t="shared" si="5"/>
        <v>#DIV/0!</v>
      </c>
      <c r="H158" s="56">
        <f t="shared" si="4"/>
        <v>14.1</v>
      </c>
    </row>
    <row r="159" spans="1:10" ht="12">
      <c r="A159" s="58" t="s">
        <v>168</v>
      </c>
      <c r="B159" s="67" t="s">
        <v>176</v>
      </c>
      <c r="C159" s="67">
        <v>278</v>
      </c>
      <c r="D159" s="58"/>
      <c r="E159" s="48">
        <v>23</v>
      </c>
      <c r="F159" s="48"/>
      <c r="G159" s="52" t="e">
        <f t="shared" si="5"/>
        <v>#DIV/0!</v>
      </c>
      <c r="H159" s="56">
        <f t="shared" si="4"/>
        <v>23</v>
      </c>
      <c r="J159" s="1"/>
    </row>
    <row r="160" spans="1:9" ht="12">
      <c r="A160" s="58" t="s">
        <v>168</v>
      </c>
      <c r="B160" s="67" t="s">
        <v>242</v>
      </c>
      <c r="C160" s="67">
        <v>14100.4</v>
      </c>
      <c r="D160" s="48"/>
      <c r="E160" s="52">
        <v>1116.2</v>
      </c>
      <c r="F160" s="52"/>
      <c r="G160" s="52" t="e">
        <f t="shared" si="5"/>
        <v>#DIV/0!</v>
      </c>
      <c r="H160" s="56">
        <f t="shared" si="4"/>
        <v>1116.2</v>
      </c>
      <c r="I160" s="4" t="s">
        <v>209</v>
      </c>
    </row>
    <row r="161" spans="1:8" ht="12.75">
      <c r="A161" s="58" t="s">
        <v>168</v>
      </c>
      <c r="B161" s="162" t="s">
        <v>291</v>
      </c>
      <c r="C161" s="68">
        <v>72.8</v>
      </c>
      <c r="D161" s="48"/>
      <c r="E161" s="39">
        <v>6.066</v>
      </c>
      <c r="F161" s="39"/>
      <c r="G161" s="52"/>
      <c r="H161" s="56"/>
    </row>
    <row r="162" spans="1:8" ht="12.75">
      <c r="A162" s="58" t="s">
        <v>168</v>
      </c>
      <c r="B162" s="162" t="s">
        <v>292</v>
      </c>
      <c r="C162" s="68">
        <v>24.4</v>
      </c>
      <c r="D162" s="48"/>
      <c r="E162" s="39"/>
      <c r="F162" s="39"/>
      <c r="G162" s="52"/>
      <c r="H162" s="56"/>
    </row>
    <row r="163" spans="1:8" ht="12.75">
      <c r="A163" s="58" t="s">
        <v>168</v>
      </c>
      <c r="B163" s="162" t="s">
        <v>293</v>
      </c>
      <c r="C163" s="68">
        <v>51.5</v>
      </c>
      <c r="D163" s="48"/>
      <c r="E163" s="39"/>
      <c r="F163" s="39"/>
      <c r="G163" s="52"/>
      <c r="H163" s="56"/>
    </row>
    <row r="164" spans="1:8" ht="12.75">
      <c r="A164" s="58" t="s">
        <v>168</v>
      </c>
      <c r="B164" s="163" t="s">
        <v>296</v>
      </c>
      <c r="C164" s="68">
        <v>922.9</v>
      </c>
      <c r="D164" s="48"/>
      <c r="E164" s="39"/>
      <c r="F164" s="39"/>
      <c r="G164" s="52"/>
      <c r="H164" s="56"/>
    </row>
    <row r="165" spans="1:8" ht="12.75">
      <c r="A165" s="58" t="s">
        <v>168</v>
      </c>
      <c r="B165" s="163" t="s">
        <v>294</v>
      </c>
      <c r="C165" s="68"/>
      <c r="D165" s="48"/>
      <c r="E165" s="39"/>
      <c r="F165" s="39"/>
      <c r="G165" s="52"/>
      <c r="H165" s="56"/>
    </row>
    <row r="166" spans="1:8" ht="48">
      <c r="A166" s="48" t="s">
        <v>222</v>
      </c>
      <c r="B166" s="132" t="s">
        <v>223</v>
      </c>
      <c r="C166" s="132">
        <v>3145.1</v>
      </c>
      <c r="D166" s="48"/>
      <c r="E166" s="39"/>
      <c r="F166" s="39"/>
      <c r="G166" s="52" t="e">
        <f t="shared" si="5"/>
        <v>#DIV/0!</v>
      </c>
      <c r="H166" s="89">
        <f t="shared" si="4"/>
        <v>0</v>
      </c>
    </row>
    <row r="167" spans="1:8" ht="12">
      <c r="A167" s="13" t="s">
        <v>177</v>
      </c>
      <c r="B167" s="68" t="s">
        <v>178</v>
      </c>
      <c r="C167" s="68">
        <v>7835.3</v>
      </c>
      <c r="D167" s="13"/>
      <c r="E167" s="52">
        <v>625</v>
      </c>
      <c r="F167" s="52"/>
      <c r="G167" s="52" t="e">
        <f t="shared" si="5"/>
        <v>#DIV/0!</v>
      </c>
      <c r="H167" s="56">
        <f t="shared" si="4"/>
        <v>625</v>
      </c>
    </row>
    <row r="168" spans="1:8" ht="12">
      <c r="A168" s="13" t="s">
        <v>177</v>
      </c>
      <c r="B168" s="68" t="s">
        <v>179</v>
      </c>
      <c r="C168" s="68">
        <v>3541.6</v>
      </c>
      <c r="D168" s="13"/>
      <c r="E168" s="52">
        <v>280</v>
      </c>
      <c r="F168" s="52"/>
      <c r="G168" s="52" t="e">
        <f t="shared" si="5"/>
        <v>#DIV/0!</v>
      </c>
      <c r="H168" s="56">
        <f t="shared" si="4"/>
        <v>280</v>
      </c>
    </row>
    <row r="169" spans="1:8" ht="12">
      <c r="A169" s="27" t="s">
        <v>180</v>
      </c>
      <c r="B169" s="79" t="s">
        <v>181</v>
      </c>
      <c r="C169" s="79">
        <v>1633.3</v>
      </c>
      <c r="D169" s="27"/>
      <c r="E169" s="28"/>
      <c r="F169" s="28"/>
      <c r="G169" s="39" t="e">
        <f t="shared" si="5"/>
        <v>#DIV/0!</v>
      </c>
      <c r="H169" s="61">
        <f t="shared" si="4"/>
        <v>0</v>
      </c>
    </row>
    <row r="170" spans="1:8" ht="13.5" thickBot="1">
      <c r="A170" s="91" t="s">
        <v>295</v>
      </c>
      <c r="B170" s="164" t="s">
        <v>297</v>
      </c>
      <c r="C170" s="114">
        <v>76.348</v>
      </c>
      <c r="D170" s="91"/>
      <c r="E170" s="39"/>
      <c r="F170" s="39"/>
      <c r="G170" s="39"/>
      <c r="H170" s="61"/>
    </row>
    <row r="171" spans="1:8" ht="12.75" thickBot="1">
      <c r="A171" s="137" t="s">
        <v>182</v>
      </c>
      <c r="B171" s="40" t="s">
        <v>183</v>
      </c>
      <c r="C171" s="73">
        <f>C172</f>
        <v>40167</v>
      </c>
      <c r="D171" s="73">
        <f>D172</f>
        <v>0</v>
      </c>
      <c r="E171" s="117">
        <f>E172</f>
        <v>1471</v>
      </c>
      <c r="F171" s="117">
        <f>F172</f>
        <v>0</v>
      </c>
      <c r="G171" s="98" t="e">
        <f>E171*100/D171</f>
        <v>#DIV/0!</v>
      </c>
      <c r="H171" s="138">
        <f t="shared" si="4"/>
        <v>1471</v>
      </c>
    </row>
    <row r="172" spans="1:8" ht="12.75" thickBot="1">
      <c r="A172" s="139" t="s">
        <v>184</v>
      </c>
      <c r="B172" s="140" t="s">
        <v>185</v>
      </c>
      <c r="C172" s="75">
        <v>40167</v>
      </c>
      <c r="D172" s="141"/>
      <c r="E172" s="142">
        <v>1471</v>
      </c>
      <c r="F172" s="1"/>
      <c r="G172" s="19" t="e">
        <f>E172*100/D172</f>
        <v>#DIV/0!</v>
      </c>
      <c r="H172" s="20">
        <f t="shared" si="4"/>
        <v>1471</v>
      </c>
    </row>
    <row r="173" spans="1:8" ht="12.75" thickBot="1">
      <c r="A173" s="72" t="s">
        <v>186</v>
      </c>
      <c r="B173" s="41" t="s">
        <v>206</v>
      </c>
      <c r="C173" s="73">
        <f>C174+C178+C175+C177</f>
        <v>0</v>
      </c>
      <c r="D173" s="73">
        <f>D174+D178+D175+D177+D176</f>
        <v>0</v>
      </c>
      <c r="E173" s="73">
        <f>E174+E178+E175+E177+E176</f>
        <v>0</v>
      </c>
      <c r="F173" s="73">
        <f>F174+F178+F175+F177</f>
        <v>0</v>
      </c>
      <c r="G173" s="19" t="e">
        <f>E173*100/D173</f>
        <v>#DIV/0!</v>
      </c>
      <c r="H173" s="33">
        <f t="shared" si="4"/>
        <v>0</v>
      </c>
    </row>
    <row r="174" spans="1:8" ht="12">
      <c r="A174" s="13" t="s">
        <v>188</v>
      </c>
      <c r="B174" s="140" t="s">
        <v>187</v>
      </c>
      <c r="C174" s="75"/>
      <c r="D174" s="34"/>
      <c r="E174" s="55"/>
      <c r="F174" s="55"/>
      <c r="G174" s="17"/>
      <c r="H174" s="33">
        <f t="shared" si="4"/>
        <v>0</v>
      </c>
    </row>
    <row r="175" spans="1:8" ht="24">
      <c r="A175" s="34" t="s">
        <v>207</v>
      </c>
      <c r="B175" s="134" t="s">
        <v>208</v>
      </c>
      <c r="C175" s="150"/>
      <c r="D175" s="91"/>
      <c r="E175" s="63"/>
      <c r="F175" s="63"/>
      <c r="G175" s="39" t="e">
        <f>E175*100/D175</f>
        <v>#DIV/0!</v>
      </c>
      <c r="H175" s="24">
        <f t="shared" si="4"/>
        <v>0</v>
      </c>
    </row>
    <row r="176" spans="1:8" ht="24">
      <c r="A176" s="48" t="s">
        <v>281</v>
      </c>
      <c r="B176" s="150" t="s">
        <v>282</v>
      </c>
      <c r="C176" s="134"/>
      <c r="D176" s="48"/>
      <c r="E176" s="52"/>
      <c r="F176" s="52"/>
      <c r="G176" s="52"/>
      <c r="H176" s="88"/>
    </row>
    <row r="177" spans="1:8" ht="24.75" thickBot="1">
      <c r="A177" s="91" t="s">
        <v>235</v>
      </c>
      <c r="B177" s="143" t="s">
        <v>236</v>
      </c>
      <c r="C177" s="144"/>
      <c r="D177" s="104"/>
      <c r="E177" s="63"/>
      <c r="F177" s="63"/>
      <c r="G177" s="63" t="e">
        <f>E177*100/D177</f>
        <v>#DIV/0!</v>
      </c>
      <c r="H177" s="24">
        <f t="shared" si="4"/>
        <v>0</v>
      </c>
    </row>
    <row r="178" spans="1:8" ht="12.75" thickBot="1">
      <c r="A178" s="100" t="s">
        <v>189</v>
      </c>
      <c r="B178" s="41" t="s">
        <v>183</v>
      </c>
      <c r="C178" s="73">
        <f>C182+C180</f>
        <v>0</v>
      </c>
      <c r="D178" s="73">
        <f>D182+D180+D181</f>
        <v>0</v>
      </c>
      <c r="E178" s="73">
        <f>E182+E180+E181</f>
        <v>0</v>
      </c>
      <c r="F178" s="73">
        <f>F182+F180+F179+F183+F181</f>
        <v>0</v>
      </c>
      <c r="G178" s="73"/>
      <c r="H178" s="20">
        <f t="shared" si="4"/>
        <v>0</v>
      </c>
    </row>
    <row r="179" spans="1:8" ht="12">
      <c r="A179" s="92" t="s">
        <v>190</v>
      </c>
      <c r="B179" s="130" t="s">
        <v>257</v>
      </c>
      <c r="C179" s="32"/>
      <c r="D179" s="32"/>
      <c r="E179" s="32"/>
      <c r="F179" s="55"/>
      <c r="G179" s="32"/>
      <c r="H179" s="33"/>
    </row>
    <row r="180" spans="1:8" ht="24">
      <c r="A180" s="48" t="s">
        <v>190</v>
      </c>
      <c r="B180" s="49" t="s">
        <v>255</v>
      </c>
      <c r="C180" s="49"/>
      <c r="D180" s="52"/>
      <c r="E180" s="52"/>
      <c r="F180" s="52"/>
      <c r="G180" s="17"/>
      <c r="H180" s="33">
        <f t="shared" si="4"/>
        <v>0</v>
      </c>
    </row>
    <row r="181" spans="1:8" ht="12">
      <c r="A181" s="48" t="s">
        <v>190</v>
      </c>
      <c r="B181" s="132" t="s">
        <v>250</v>
      </c>
      <c r="C181" s="132"/>
      <c r="D181" s="37"/>
      <c r="E181" s="55"/>
      <c r="F181" s="55"/>
      <c r="G181" s="17"/>
      <c r="H181" s="33"/>
    </row>
    <row r="182" spans="1:8" ht="12">
      <c r="A182" s="13" t="s">
        <v>190</v>
      </c>
      <c r="B182" s="132" t="s">
        <v>276</v>
      </c>
      <c r="C182" s="132"/>
      <c r="D182" s="13"/>
      <c r="E182" s="55"/>
      <c r="F182" s="55"/>
      <c r="G182" s="52" t="e">
        <f>E182*100/D182</f>
        <v>#DIV/0!</v>
      </c>
      <c r="H182" s="33">
        <f t="shared" si="4"/>
        <v>0</v>
      </c>
    </row>
    <row r="183" spans="1:8" ht="24">
      <c r="A183" s="13" t="s">
        <v>270</v>
      </c>
      <c r="B183" s="132" t="s">
        <v>271</v>
      </c>
      <c r="C183" s="132"/>
      <c r="D183" s="13"/>
      <c r="E183" s="55"/>
      <c r="F183" s="55"/>
      <c r="G183" s="52"/>
      <c r="H183" s="33"/>
    </row>
    <row r="184" spans="1:8" ht="12">
      <c r="A184" s="15" t="s">
        <v>234</v>
      </c>
      <c r="B184" s="74" t="s">
        <v>256</v>
      </c>
      <c r="C184" s="45"/>
      <c r="D184" s="15"/>
      <c r="E184" s="32"/>
      <c r="F184" s="32"/>
      <c r="G184" s="17"/>
      <c r="H184" s="33">
        <f t="shared" si="4"/>
        <v>0</v>
      </c>
    </row>
    <row r="185" spans="1:8" ht="12">
      <c r="A185" s="145" t="s">
        <v>228</v>
      </c>
      <c r="B185" s="21" t="s">
        <v>131</v>
      </c>
      <c r="C185" s="21"/>
      <c r="D185" s="7"/>
      <c r="E185" s="17">
        <f>E186</f>
        <v>0</v>
      </c>
      <c r="F185" s="17">
        <f>F186</f>
        <v>0</v>
      </c>
      <c r="G185" s="17"/>
      <c r="H185" s="33"/>
    </row>
    <row r="186" spans="1:8" ht="12">
      <c r="A186" s="27" t="s">
        <v>229</v>
      </c>
      <c r="B186" s="27" t="s">
        <v>211</v>
      </c>
      <c r="C186" s="27"/>
      <c r="D186" s="48"/>
      <c r="E186" s="52"/>
      <c r="F186" s="52"/>
      <c r="G186" s="17"/>
      <c r="H186" s="33"/>
    </row>
    <row r="187" spans="1:8" ht="12">
      <c r="A187" s="145" t="s">
        <v>230</v>
      </c>
      <c r="B187" s="21" t="s">
        <v>132</v>
      </c>
      <c r="C187" s="21"/>
      <c r="D187" s="7"/>
      <c r="E187" s="17">
        <f>E188</f>
        <v>-1105.45</v>
      </c>
      <c r="F187" s="17">
        <f>F188</f>
        <v>0</v>
      </c>
      <c r="G187" s="17"/>
      <c r="H187" s="33">
        <f t="shared" si="4"/>
        <v>-1105.45</v>
      </c>
    </row>
    <row r="188" spans="1:8" ht="12.75" thickBot="1">
      <c r="A188" s="48" t="s">
        <v>231</v>
      </c>
      <c r="B188" s="48" t="s">
        <v>133</v>
      </c>
      <c r="C188" s="48"/>
      <c r="D188" s="48"/>
      <c r="E188" s="52">
        <v>-1105.45</v>
      </c>
      <c r="F188" s="52"/>
      <c r="G188" s="17"/>
      <c r="H188" s="33">
        <f t="shared" si="4"/>
        <v>-1105.45</v>
      </c>
    </row>
    <row r="189" spans="1:8" ht="12.75" thickBot="1">
      <c r="A189" s="72"/>
      <c r="B189" s="137" t="s">
        <v>191</v>
      </c>
      <c r="C189" s="19">
        <f>C108+C8+C184</f>
        <v>448007.74799999996</v>
      </c>
      <c r="D189" s="19">
        <f>D108+D8+D184</f>
        <v>0</v>
      </c>
      <c r="E189" s="19">
        <f>E108+E8+E184+E187</f>
        <v>25619.346</v>
      </c>
      <c r="F189" s="19">
        <f>F108+F8+F184</f>
        <v>90</v>
      </c>
      <c r="G189" s="73" t="e">
        <f>E189*100/D189</f>
        <v>#DIV/0!</v>
      </c>
      <c r="H189" s="20">
        <f t="shared" si="4"/>
        <v>25619.346</v>
      </c>
    </row>
    <row r="190" spans="1:7" ht="12">
      <c r="A190" s="1"/>
      <c r="B190" s="146"/>
      <c r="C190" s="146"/>
      <c r="D190" s="146"/>
      <c r="E190" s="147"/>
      <c r="F190" s="147"/>
      <c r="G190" s="148"/>
    </row>
    <row r="191" spans="1:6" ht="12">
      <c r="A191" s="149" t="s">
        <v>192</v>
      </c>
      <c r="B191" s="5"/>
      <c r="C191" s="5"/>
      <c r="D191" s="5"/>
      <c r="E191" s="9"/>
      <c r="F191" s="9"/>
    </row>
    <row r="192" spans="1:6" ht="12">
      <c r="A192" s="149" t="s">
        <v>193</v>
      </c>
      <c r="B192" s="5"/>
      <c r="C192" s="5"/>
      <c r="D192" s="5" t="s">
        <v>272</v>
      </c>
      <c r="E192" s="9"/>
      <c r="F192" s="9"/>
    </row>
    <row r="193" ht="12">
      <c r="A193" s="1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344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610" t="s">
        <v>194</v>
      </c>
      <c r="H5" s="61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345</v>
      </c>
      <c r="F6" s="189" t="s">
        <v>345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D9+D17+D29+D36+D67+D71+D79+D109+D51+D78+D26+D77+D76</f>
        <v>81319.41092</v>
      </c>
      <c r="E8" s="180">
        <f>E9+E17+E29+E36+E67+E71+E79+E109+E51+E78+E26+E77</f>
        <v>60114.637579999995</v>
      </c>
      <c r="F8" s="32">
        <f>F9+F17+F29+F36+F67+F71+F79+F109+F51+F78+F26+F77+F76</f>
        <v>40691.67800000001</v>
      </c>
      <c r="G8" s="181">
        <f aca="true" t="shared" si="0" ref="G8:G14">E8*100/D8</f>
        <v>73.9240937678942</v>
      </c>
      <c r="H8" s="182">
        <f aca="true" t="shared" si="1" ref="H8:H73">E8-D8</f>
        <v>-21204.77334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34592.81147</v>
      </c>
      <c r="F9" s="59">
        <f>F10</f>
        <v>27771.226</v>
      </c>
      <c r="G9" s="17">
        <f t="shared" si="0"/>
        <v>77.33458812048585</v>
      </c>
      <c r="H9" s="24">
        <f t="shared" si="1"/>
        <v>-10138.54653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34592.81147</v>
      </c>
      <c r="F10" s="63">
        <f>F11+F12+F13+F14</f>
        <v>27771.226</v>
      </c>
      <c r="G10" s="23">
        <f t="shared" si="0"/>
        <v>77.33458812048585</v>
      </c>
      <c r="H10" s="30">
        <f t="shared" si="1"/>
        <v>-10138.54653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34028.82712</v>
      </c>
      <c r="F11" s="196">
        <v>27408.724</v>
      </c>
      <c r="G11" s="17">
        <f t="shared" si="0"/>
        <v>77.7653199875553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348.87676</v>
      </c>
      <c r="F12" s="197">
        <v>283.987</v>
      </c>
      <c r="G12" s="17">
        <f t="shared" si="0"/>
        <v>50.48867727930536</v>
      </c>
      <c r="H12" s="135">
        <f t="shared" si="1"/>
        <v>-342.12324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215.10759</v>
      </c>
      <c r="F13" s="214">
        <v>78.515</v>
      </c>
      <c r="G13" s="17">
        <f t="shared" si="0"/>
        <v>76.27928723404254</v>
      </c>
      <c r="H13" s="122">
        <f t="shared" si="1"/>
        <v>-66.89241000000001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14526.656552351624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5874.74668</v>
      </c>
      <c r="F17" s="165">
        <f>F18+F21+F23+F24+F25</f>
        <v>5280.043</v>
      </c>
      <c r="G17" s="32">
        <f>E17*100/D17</f>
        <v>67.05795975207461</v>
      </c>
      <c r="H17" s="33">
        <f t="shared" si="1"/>
        <v>-2885.9533200000005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1638.6673</v>
      </c>
      <c r="F18" s="51">
        <f>F19+F20</f>
        <v>1277.42</v>
      </c>
      <c r="G18" s="52">
        <f>E18*100/D18</f>
        <v>64.89771485148515</v>
      </c>
      <c r="H18" s="33">
        <f t="shared" si="1"/>
        <v>-886.3326999999999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542.28564</v>
      </c>
      <c r="F19" s="199">
        <v>589.374</v>
      </c>
      <c r="G19" s="52">
        <f>E19*100/D19</f>
        <v>69.70252442159382</v>
      </c>
      <c r="H19" s="33">
        <f t="shared" si="1"/>
        <v>-235.71436000000006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1096.38166</v>
      </c>
      <c r="F20" s="199">
        <v>688.046</v>
      </c>
      <c r="G20" s="52">
        <f>E20*100/D20</f>
        <v>62.75796565540927</v>
      </c>
      <c r="H20" s="33">
        <f t="shared" si="1"/>
        <v>-650.61834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3639.22082</v>
      </c>
      <c r="F23" s="196">
        <v>3390.434</v>
      </c>
      <c r="G23" s="55">
        <f aca="true" t="shared" si="2" ref="G23:G29">E23*100/D23</f>
        <v>70.5822501939488</v>
      </c>
      <c r="H23" s="56">
        <f t="shared" si="1"/>
        <v>-1516.77918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498.78743</v>
      </c>
      <c r="F24" s="197">
        <v>609.489</v>
      </c>
      <c r="G24" s="55">
        <f t="shared" si="2"/>
        <v>53.65036355813702</v>
      </c>
      <c r="H24" s="56">
        <f t="shared" si="1"/>
        <v>-430.9125700000001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98.07113</v>
      </c>
      <c r="F25" s="38"/>
      <c r="G25" s="55"/>
      <c r="H25" s="56">
        <f t="shared" si="1"/>
        <v>-51.92887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4005.63648</v>
      </c>
      <c r="F26" s="57">
        <f>F27+F28</f>
        <v>1926.442</v>
      </c>
      <c r="G26" s="17">
        <f t="shared" si="2"/>
        <v>49.99029655946689</v>
      </c>
      <c r="H26" s="33">
        <f t="shared" si="1"/>
        <v>-4007.1915200000003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469.11772</v>
      </c>
      <c r="F27" s="198">
        <v>126.473</v>
      </c>
      <c r="G27" s="52">
        <f t="shared" si="2"/>
        <v>60.143297435897445</v>
      </c>
      <c r="H27" s="56">
        <f t="shared" si="1"/>
        <v>-310.88228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3536.51876</v>
      </c>
      <c r="F28" s="200">
        <v>1799.969</v>
      </c>
      <c r="G28" s="52">
        <f t="shared" si="2"/>
        <v>48.89538034085699</v>
      </c>
      <c r="H28" s="56">
        <f t="shared" si="1"/>
        <v>-3696.3092400000005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809.98786</v>
      </c>
      <c r="F29" s="59">
        <f>F31+F33+F34</f>
        <v>522.4639999999999</v>
      </c>
      <c r="G29" s="29">
        <f t="shared" si="2"/>
        <v>76.75791139540392</v>
      </c>
      <c r="H29" s="24">
        <f t="shared" si="1"/>
        <v>-245.26214000000004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706.57786</v>
      </c>
      <c r="F31" s="35">
        <f>F32</f>
        <v>495.594</v>
      </c>
      <c r="G31" s="55">
        <f>E31*100/D31</f>
        <v>78.91197900379719</v>
      </c>
      <c r="H31" s="56">
        <f t="shared" si="1"/>
        <v>-188.82214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706.57786</v>
      </c>
      <c r="F32" s="198">
        <v>495.594</v>
      </c>
      <c r="G32" s="55">
        <f>E32*100/D32</f>
        <v>78.91197900379719</v>
      </c>
      <c r="H32" s="56">
        <f t="shared" si="1"/>
        <v>-188.82214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85.41</v>
      </c>
      <c r="F33" s="197">
        <v>26.87</v>
      </c>
      <c r="G33" s="39">
        <f>E33*100/D33</f>
        <v>61.072577761887736</v>
      </c>
      <c r="H33" s="60">
        <f t="shared" si="1"/>
        <v>-54.44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612" t="s">
        <v>194</v>
      </c>
      <c r="H44" s="61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345</v>
      </c>
      <c r="F45" s="189" t="s">
        <v>345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5619</v>
      </c>
      <c r="E51" s="153">
        <f>E54+E58+E61</f>
        <v>5202.22115</v>
      </c>
      <c r="F51" s="153">
        <f>F54+F61+F58</f>
        <v>2325.5609999999997</v>
      </c>
      <c r="G51" s="17">
        <f>E51*100/D51</f>
        <v>92.58268642107137</v>
      </c>
      <c r="H51" s="88">
        <f t="shared" si="1"/>
        <v>-416.7788499999997</v>
      </c>
    </row>
    <row r="52" spans="2:8" ht="0.75" customHeight="1">
      <c r="B52" s="74"/>
      <c r="C52" s="74"/>
      <c r="D52" s="74"/>
      <c r="E52" s="66">
        <f>E54+E61+E66+E56+E65</f>
        <v>9994.198760000001</v>
      </c>
      <c r="F52" s="66">
        <f>F54+F61+F66+F56+F65</f>
        <v>4455.754</v>
      </c>
      <c r="G52" s="23" t="e">
        <f>E52*100/D52</f>
        <v>#DIV/0!</v>
      </c>
      <c r="H52" s="24">
        <f t="shared" si="1"/>
        <v>9994.198760000001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5150</v>
      </c>
      <c r="E54" s="35">
        <f>E56</f>
        <v>4825.48749</v>
      </c>
      <c r="F54" s="35">
        <f>F56</f>
        <v>2108.553</v>
      </c>
      <c r="G54" s="63">
        <f>E54*100/D54</f>
        <v>93.69878621359224</v>
      </c>
      <c r="H54" s="60">
        <f t="shared" si="1"/>
        <v>-324.51250999999957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5150</v>
      </c>
      <c r="E56" s="35">
        <v>4825.48749</v>
      </c>
      <c r="F56" s="201">
        <v>2108.553</v>
      </c>
      <c r="G56" s="63">
        <f>E56*100/D56</f>
        <v>93.69878621359224</v>
      </c>
      <c r="H56" s="60">
        <f t="shared" si="1"/>
        <v>-324.51250999999957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>
        <v>72.57086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343</v>
      </c>
      <c r="E61" s="76">
        <v>304.1628</v>
      </c>
      <c r="F61" s="76">
        <f>F63+F65</f>
        <v>217.00799999999998</v>
      </c>
      <c r="G61" s="55">
        <f>E61*100/D61</f>
        <v>88.67720116618075</v>
      </c>
      <c r="H61" s="56">
        <f t="shared" si="1"/>
        <v>-38.837199999999996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343</v>
      </c>
      <c r="E63" s="62">
        <v>265.10182</v>
      </c>
      <c r="F63" s="202">
        <v>195.368</v>
      </c>
      <c r="G63" s="55">
        <f>E63*100/D63</f>
        <v>77.28916034985421</v>
      </c>
      <c r="H63" s="56">
        <f t="shared" si="1"/>
        <v>-77.89818000000002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39.06098</v>
      </c>
      <c r="F65" s="203">
        <v>21.64</v>
      </c>
      <c r="G65" s="55" t="e">
        <f>E65*100/D65</f>
        <v>#DIV/0!</v>
      </c>
      <c r="H65" s="56">
        <f t="shared" si="1"/>
        <v>39.06098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2451.52557</v>
      </c>
      <c r="F67" s="59">
        <f>F69</f>
        <v>966.752</v>
      </c>
      <c r="G67" s="29">
        <f>E67*100/D67</f>
        <v>84.98078099001663</v>
      </c>
      <c r="H67" s="24">
        <f t="shared" si="1"/>
        <v>-433.2744300000004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2451.52557</v>
      </c>
      <c r="F69" s="203">
        <v>966.752</v>
      </c>
      <c r="G69" s="23">
        <f>E69*100/D69</f>
        <v>84.98078099001663</v>
      </c>
      <c r="H69" s="24">
        <f t="shared" si="1"/>
        <v>-433.2744300000004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13">
        <v>74</v>
      </c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703.12</v>
      </c>
      <c r="E77" s="57">
        <v>453.87</v>
      </c>
      <c r="F77" s="57"/>
      <c r="G77" s="17"/>
      <c r="H77" s="33">
        <f t="shared" si="3"/>
        <v>-249.25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666.8016</v>
      </c>
      <c r="F78" s="225">
        <v>1434.366</v>
      </c>
      <c r="G78" s="17">
        <f>E78*100/D78</f>
        <v>40.03395793682719</v>
      </c>
      <c r="H78" s="33">
        <f t="shared" si="3"/>
        <v>-998.7883999999999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1710.8000000000002</v>
      </c>
      <c r="E79" s="220">
        <f>E81+E83+E91+E95+E100+E104+E93+E89+E92+E102+E88+E103+E101+E108</f>
        <v>1329.4551900000001</v>
      </c>
      <c r="F79" s="86">
        <f>F81+F83+F91+F95+F100+F104+F93+F89+F92+F102+F88+F103</f>
        <v>456.575</v>
      </c>
      <c r="G79" s="29">
        <f>E79*100/D79</f>
        <v>77.70956219312602</v>
      </c>
      <c r="H79" s="24">
        <f t="shared" si="3"/>
        <v>-381.34481000000005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58.27927</v>
      </c>
      <c r="F81" s="201">
        <v>78.175</v>
      </c>
      <c r="G81" s="55">
        <f>E81*100/D81</f>
        <v>61.28209253417455</v>
      </c>
      <c r="H81" s="33">
        <f t="shared" si="3"/>
        <v>-36.82073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21.5</v>
      </c>
      <c r="F83" s="196">
        <v>27</v>
      </c>
      <c r="G83" s="55">
        <f>E83*100/D83</f>
        <v>35.833333333333336</v>
      </c>
      <c r="H83" s="33">
        <f t="shared" si="3"/>
        <v>-38.5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63</v>
      </c>
      <c r="F91" s="196">
        <v>26.5</v>
      </c>
      <c r="G91" s="55">
        <f>E91*100/D91</f>
        <v>1260</v>
      </c>
      <c r="H91" s="33">
        <f t="shared" si="3"/>
        <v>58</v>
      </c>
    </row>
    <row r="92" spans="1:8" ht="15.75" customHeight="1">
      <c r="A92" s="27" t="s">
        <v>110</v>
      </c>
      <c r="B92" s="27" t="s">
        <v>111</v>
      </c>
      <c r="C92" s="28"/>
      <c r="D92" s="28">
        <v>35</v>
      </c>
      <c r="E92" s="52">
        <v>28.7</v>
      </c>
      <c r="F92" s="52"/>
      <c r="G92" s="55"/>
      <c r="H92" s="33">
        <f t="shared" si="3"/>
        <v>-6.300000000000001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612" t="s">
        <v>194</v>
      </c>
      <c r="H96" s="61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345</v>
      </c>
      <c r="F97" s="189" t="s">
        <v>345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422.07992</v>
      </c>
      <c r="F104" s="90">
        <f>F106</f>
        <v>322.4</v>
      </c>
      <c r="G104" s="63">
        <f>E104*100/D104</f>
        <v>74.21837875857217</v>
      </c>
      <c r="H104" s="60">
        <f t="shared" si="3"/>
        <v>-146.62008000000003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422.07992</v>
      </c>
      <c r="F106" s="201">
        <v>322.4</v>
      </c>
      <c r="G106" s="37">
        <f>E106*100/D106</f>
        <v>74.21837875857217</v>
      </c>
      <c r="H106" s="56">
        <f t="shared" si="3"/>
        <v>-146.62008000000003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4727.58158</v>
      </c>
      <c r="F109" s="93">
        <f>F110+F111+F112+F113</f>
        <v>8.249000000000024</v>
      </c>
      <c r="G109" s="52">
        <f>E109*100/D109</f>
        <v>77.4763808376663</v>
      </c>
      <c r="H109" s="33">
        <f t="shared" si="3"/>
        <v>-1374.3833400000003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15.53582</v>
      </c>
      <c r="F110" s="197">
        <v>151.705</v>
      </c>
      <c r="G110" s="17"/>
      <c r="H110" s="33">
        <f t="shared" si="3"/>
        <v>15.53582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49.18419</v>
      </c>
      <c r="F111" s="197">
        <v>0.112</v>
      </c>
      <c r="G111" s="17"/>
      <c r="H111" s="33">
        <f t="shared" si="3"/>
        <v>49.18419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D115+D203+D206</f>
        <v>543803.206</v>
      </c>
      <c r="E114" s="96">
        <f>E115+E203+E206+E204</f>
        <v>450793.71256</v>
      </c>
      <c r="F114" s="73">
        <f>F115+F206+F203</f>
        <v>251863.35439</v>
      </c>
      <c r="G114" s="98">
        <f>E114*100/D114</f>
        <v>82.89647938559598</v>
      </c>
      <c r="H114" s="99">
        <f t="shared" si="3"/>
        <v>-93009.49343999999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539296.792</v>
      </c>
      <c r="E115" s="102">
        <f>E116+E119+E148+E187</f>
        <v>446834.77904</v>
      </c>
      <c r="F115" s="97">
        <f>F116+F119+F148+F187</f>
        <v>251861.89389</v>
      </c>
      <c r="G115" s="98">
        <f>E115*100/D115</f>
        <v>82.85507825531437</v>
      </c>
      <c r="H115" s="99">
        <f t="shared" si="3"/>
        <v>-92462.01296000002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100796</v>
      </c>
      <c r="F116" s="102">
        <f>F117+F118</f>
        <v>69327</v>
      </c>
      <c r="G116" s="73">
        <f>E116*100/D116</f>
        <v>82.03533844989379</v>
      </c>
      <c r="H116" s="20">
        <f t="shared" si="3"/>
        <v>-22073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96174</v>
      </c>
      <c r="F117" s="204">
        <v>65759</v>
      </c>
      <c r="G117" s="63">
        <f>E117*100/D117</f>
        <v>81.33314164418547</v>
      </c>
      <c r="H117" s="60">
        <f t="shared" si="3"/>
        <v>-22073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160734.99200000003</v>
      </c>
      <c r="E119" s="248">
        <f>E122+E123+E124+E128+E129+E120+E121+E125+E127</f>
        <v>121819.61859</v>
      </c>
      <c r="F119" s="96">
        <f>F122+F123+F124+F128+F129+F120+F121+F126+F125</f>
        <v>41628.627160000004</v>
      </c>
      <c r="G119" s="107">
        <f>E119*100/D119</f>
        <v>75.78910918787365</v>
      </c>
      <c r="H119" s="108">
        <f t="shared" si="3"/>
        <v>-38915.37341000003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36895.405</v>
      </c>
      <c r="F122" s="207">
        <v>933.7</v>
      </c>
      <c r="G122" s="17"/>
      <c r="H122" s="33">
        <f t="shared" si="3"/>
        <v>-21474.595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2136.152</v>
      </c>
      <c r="F124" s="204">
        <v>1601.872</v>
      </c>
      <c r="G124" s="52">
        <f>E124*100/D124</f>
        <v>77.85945473101036</v>
      </c>
      <c r="H124" s="56">
        <f t="shared" si="3"/>
        <v>-607.4479999999999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47369.100000000006</v>
      </c>
      <c r="E129" s="248">
        <f>E131+E132+E133+E134+E135+E137+E136+E138+E139+E130+E141+E140+E142+E143+E144+E147+E145+E146</f>
        <v>42143.53719</v>
      </c>
      <c r="F129" s="116">
        <f>F131+F132+F133+F134+F135+F137+F136+F138+F139+F130+F141+F140+F142</f>
        <v>9346.582159999998</v>
      </c>
      <c r="G129" s="98">
        <f>E129*100/D129</f>
        <v>88.96841440939346</v>
      </c>
      <c r="H129" s="99">
        <f t="shared" si="3"/>
        <v>-5225.562810000003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9576.9</v>
      </c>
      <c r="E132" s="156">
        <v>6376.825</v>
      </c>
      <c r="F132" s="209">
        <v>6688.4</v>
      </c>
      <c r="G132" s="52">
        <f>E132*100/D132</f>
        <v>66.5854817320845</v>
      </c>
      <c r="H132" s="56">
        <f t="shared" si="3"/>
        <v>-3200.075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191.7</v>
      </c>
      <c r="F133" s="200">
        <v>207.8</v>
      </c>
      <c r="G133" s="52">
        <f>E133*100/D133</f>
        <v>56.78317535545023</v>
      </c>
      <c r="H133" s="56">
        <f t="shared" si="3"/>
        <v>-145.90000000000003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265</v>
      </c>
      <c r="E141" s="156">
        <v>155.45219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114">
        <v>47.4</v>
      </c>
      <c r="E147" s="39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102">
        <f>D151+D157+D159+D160+D161+D181+D182+D183+D185+D149+D158+D150+D156+D180+D155+D184</f>
        <v>226368.79999999996</v>
      </c>
      <c r="E148" s="245">
        <f>E151+E157+E159+E160+E161+E181+E182+E183+E185+E149+E158+E150+E156+E180+E155+E184</f>
        <v>195714.38319</v>
      </c>
      <c r="F148" s="73">
        <f>F151+F157+F159+F160+F161+F181+F182+F183+F185+F149+F158+F150+F156+F180</f>
        <v>139638.67973</v>
      </c>
      <c r="G148" s="244">
        <f t="shared" si="4"/>
        <v>86.4581970616092</v>
      </c>
      <c r="H148" s="242">
        <f t="shared" si="3"/>
        <v>-30654.416809999966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10926.4</v>
      </c>
      <c r="E149" s="247">
        <v>10383.83031</v>
      </c>
      <c r="F149" s="211">
        <v>7260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612" t="s">
        <v>194</v>
      </c>
      <c r="H152" s="611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345</v>
      </c>
      <c r="F153" s="189" t="s">
        <v>345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77.3</v>
      </c>
      <c r="E156" s="48">
        <v>76.45568</v>
      </c>
      <c r="F156" s="204">
        <v>60.783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222">
        <v>135.45675</v>
      </c>
      <c r="F158" s="200">
        <v>185.45956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8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2723</v>
      </c>
      <c r="E160" s="91">
        <v>2662.59719</v>
      </c>
      <c r="F160" s="209">
        <v>2315.667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150699.40000000002</v>
      </c>
      <c r="E161" s="246">
        <f>E162+E163+E164+E165+E166+E167+E168+E169+E170+E171+E172+E173+E174+E175+E176+E177+E178+E179</f>
        <v>132913.63215999998</v>
      </c>
      <c r="F161" s="128">
        <f>F162+F163+F164+F165+F166+F167+F168+F169+F170+F171+F172+F173+F174+F175+F176+F177+F178+F179</f>
        <v>95093.72116999999</v>
      </c>
      <c r="G161" s="98">
        <f>E161*100/D161</f>
        <v>88.19785092707733</v>
      </c>
      <c r="H161" s="99">
        <f t="shared" si="5"/>
        <v>-17785.767840000044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11797.5</v>
      </c>
      <c r="E162" s="221">
        <v>11526.33216</v>
      </c>
      <c r="F162" s="211">
        <v>9399.543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2076.2</v>
      </c>
      <c r="F164" s="212">
        <v>1831.67753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9134.5324</v>
      </c>
      <c r="F165" s="213">
        <v>6256.49064</v>
      </c>
      <c r="G165" s="55">
        <f aca="true" t="shared" si="6" ref="G165:G184">E165*100/D165</f>
        <v>94.25302997472012</v>
      </c>
      <c r="H165" s="56">
        <f t="shared" si="5"/>
        <v>-556.9676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97705.9</v>
      </c>
      <c r="E166" s="48">
        <v>81075</v>
      </c>
      <c r="F166" s="204">
        <v>56454</v>
      </c>
      <c r="G166" s="52">
        <f t="shared" si="6"/>
        <v>82.9786123458256</v>
      </c>
      <c r="H166" s="56">
        <f t="shared" si="5"/>
        <v>-16630.899999999994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238.2</v>
      </c>
      <c r="E167" s="222">
        <v>238.2</v>
      </c>
      <c r="F167" s="204">
        <v>180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3151</v>
      </c>
      <c r="E168" s="48">
        <v>3151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12011.7</v>
      </c>
      <c r="E169" s="222">
        <v>12011.7</v>
      </c>
      <c r="F169" s="204">
        <v>11505.1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403.1</v>
      </c>
      <c r="F170" s="204">
        <v>285.6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158.2</v>
      </c>
      <c r="E172" s="222">
        <v>158.08512</v>
      </c>
      <c r="F172" s="200">
        <v>102.025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230</v>
      </c>
      <c r="F173" s="204">
        <v>175</v>
      </c>
      <c r="G173" s="52">
        <f t="shared" si="6"/>
        <v>82.73381294964028</v>
      </c>
      <c r="H173" s="56">
        <f t="shared" si="5"/>
        <v>-48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11686.1</v>
      </c>
      <c r="E174" s="112">
        <v>11504.54915</v>
      </c>
      <c r="F174" s="200">
        <v>7531.825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20.33333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473.5</v>
      </c>
      <c r="E178" s="224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6195</v>
      </c>
      <c r="F181" s="200">
        <v>5031</v>
      </c>
      <c r="G181" s="52">
        <f t="shared" si="6"/>
        <v>79.06525595701504</v>
      </c>
      <c r="H181" s="56">
        <f t="shared" si="5"/>
        <v>-1640.3000000000002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3137.975</v>
      </c>
      <c r="F182" s="200">
        <v>2196.849</v>
      </c>
      <c r="G182" s="52">
        <f t="shared" si="6"/>
        <v>88.60331488592726</v>
      </c>
      <c r="H182" s="56">
        <f t="shared" si="5"/>
        <v>-403.625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595.3</v>
      </c>
      <c r="E184" s="223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31874</v>
      </c>
      <c r="F185" s="117">
        <f>F186</f>
        <v>20762</v>
      </c>
      <c r="G185" s="98">
        <f>E185*100/D185</f>
        <v>79.3536983095576</v>
      </c>
      <c r="H185" s="138">
        <f t="shared" si="5"/>
        <v>-8293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31874</v>
      </c>
      <c r="F186" s="215">
        <v>20762</v>
      </c>
      <c r="G186" s="19">
        <f>E186*100/D186</f>
        <v>79.3536983095576</v>
      </c>
      <c r="H186" s="20">
        <f t="shared" si="5"/>
        <v>-8293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29324</v>
      </c>
      <c r="E187" s="101">
        <f>E188+E193+E190+E192+E189</f>
        <v>28504.77726</v>
      </c>
      <c r="F187" s="73">
        <f>F188+F193+F190+F192</f>
        <v>1267.587</v>
      </c>
      <c r="G187" s="19">
        <f>E187*100/D187</f>
        <v>97.20630630200517</v>
      </c>
      <c r="H187" s="33">
        <f t="shared" si="5"/>
        <v>-819.2227400000011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264.29926</v>
      </c>
      <c r="F190" s="63"/>
      <c r="G190" s="63">
        <f>E190*100/D190</f>
        <v>48.054410909090905</v>
      </c>
      <c r="H190" s="24">
        <f t="shared" si="5"/>
        <v>-285.70074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.75" thickBot="1">
      <c r="A193" s="100" t="s">
        <v>189</v>
      </c>
      <c r="B193" s="41" t="s">
        <v>346</v>
      </c>
      <c r="C193" s="73">
        <f>C200+C198</f>
        <v>0</v>
      </c>
      <c r="D193" s="73">
        <f>D200+D198+D201</f>
        <v>84.8</v>
      </c>
      <c r="E193" s="73">
        <f>E200+E198+E199</f>
        <v>0</v>
      </c>
      <c r="F193" s="73">
        <f>F200+F198+F194+F202+F199</f>
        <v>0</v>
      </c>
      <c r="G193" s="73"/>
      <c r="H193" s="20">
        <f t="shared" si="5"/>
        <v>-84.8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612" t="s">
        <v>194</v>
      </c>
      <c r="H195" s="611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345</v>
      </c>
      <c r="F196" s="189" t="s">
        <v>345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25.5">
      <c r="A201" s="13" t="s">
        <v>190</v>
      </c>
      <c r="B201" s="241" t="s">
        <v>347</v>
      </c>
      <c r="C201" s="132"/>
      <c r="D201" s="132">
        <v>84.8</v>
      </c>
      <c r="E201" s="55"/>
      <c r="F201" s="55"/>
      <c r="G201" s="52"/>
      <c r="H201" s="33"/>
    </row>
    <row r="202" spans="1:8" ht="12">
      <c r="A202" s="13" t="s">
        <v>270</v>
      </c>
      <c r="B202" s="132" t="s">
        <v>271</v>
      </c>
      <c r="C202" s="132"/>
      <c r="D202" s="132"/>
      <c r="E202" s="55"/>
      <c r="F202" s="55"/>
      <c r="G202" s="52"/>
      <c r="H202" s="33"/>
    </row>
    <row r="203" spans="1:8" ht="12">
      <c r="A203" s="15" t="s">
        <v>320</v>
      </c>
      <c r="B203" s="74" t="s">
        <v>256</v>
      </c>
      <c r="C203" s="45"/>
      <c r="D203" s="45">
        <v>4506.414</v>
      </c>
      <c r="E203" s="32">
        <v>4766.414</v>
      </c>
      <c r="F203" s="216">
        <v>1.84</v>
      </c>
      <c r="G203" s="17"/>
      <c r="H203" s="33">
        <f t="shared" si="5"/>
        <v>260</v>
      </c>
    </row>
    <row r="204" spans="1:8" ht="12">
      <c r="A204" s="145" t="s">
        <v>228</v>
      </c>
      <c r="B204" s="21" t="s">
        <v>131</v>
      </c>
      <c r="C204" s="21"/>
      <c r="D204" s="21"/>
      <c r="E204" s="17">
        <f>E205</f>
        <v>4.836</v>
      </c>
      <c r="F204" s="17">
        <f>F205</f>
        <v>0</v>
      </c>
      <c r="G204" s="17"/>
      <c r="H204" s="33"/>
    </row>
    <row r="205" spans="1:8" ht="12">
      <c r="A205" s="27" t="s">
        <v>229</v>
      </c>
      <c r="B205" s="27" t="s">
        <v>211</v>
      </c>
      <c r="C205" s="27"/>
      <c r="D205" s="27"/>
      <c r="E205" s="52">
        <v>4.836</v>
      </c>
      <c r="F205" s="52"/>
      <c r="G205" s="17"/>
      <c r="H205" s="33"/>
    </row>
    <row r="206" spans="1:8" ht="12">
      <c r="A206" s="145" t="s">
        <v>230</v>
      </c>
      <c r="B206" s="21" t="s">
        <v>132</v>
      </c>
      <c r="C206" s="21"/>
      <c r="D206" s="21"/>
      <c r="E206" s="17">
        <f>E207</f>
        <v>-812.31648</v>
      </c>
      <c r="F206" s="17">
        <f>F207</f>
        <v>-0.3795</v>
      </c>
      <c r="G206" s="17"/>
      <c r="H206" s="33">
        <f t="shared" si="5"/>
        <v>-812.31648</v>
      </c>
    </row>
    <row r="207" spans="1:8" ht="12.75" thickBot="1">
      <c r="A207" s="48" t="s">
        <v>231</v>
      </c>
      <c r="B207" s="48" t="s">
        <v>133</v>
      </c>
      <c r="C207" s="48"/>
      <c r="D207" s="48"/>
      <c r="E207" s="52">
        <v>-812.31648</v>
      </c>
      <c r="F207" s="52">
        <v>-0.3795</v>
      </c>
      <c r="G207" s="17"/>
      <c r="H207" s="33">
        <f t="shared" si="5"/>
        <v>-812.31648</v>
      </c>
    </row>
    <row r="208" spans="1:8" ht="12.75" thickBot="1">
      <c r="A208" s="72"/>
      <c r="B208" s="137" t="s">
        <v>191</v>
      </c>
      <c r="C208" s="19">
        <f>C115+C8+C203</f>
        <v>448007.74799999996</v>
      </c>
      <c r="D208" s="19">
        <f>D115+D8+D203</f>
        <v>625122.6169200001</v>
      </c>
      <c r="E208" s="19">
        <f>E115+E8+E203+E206+E204</f>
        <v>510908.35014</v>
      </c>
      <c r="F208" s="170">
        <f>F115+F8+F203</f>
        <v>292555.41189000005</v>
      </c>
      <c r="G208" s="73">
        <f>E208*100/D208</f>
        <v>81.72930178998521</v>
      </c>
      <c r="H208" s="20">
        <f t="shared" si="5"/>
        <v>-114214.26678000006</v>
      </c>
    </row>
    <row r="209" spans="1:7" ht="12">
      <c r="A209" s="1"/>
      <c r="B209" s="146"/>
      <c r="C209" s="146"/>
      <c r="D209" s="146"/>
      <c r="E209" s="147"/>
      <c r="F209" s="147"/>
      <c r="G209" s="148"/>
    </row>
    <row r="210" spans="1:6" ht="12">
      <c r="A210" s="149" t="s">
        <v>192</v>
      </c>
      <c r="B210" s="5"/>
      <c r="C210" s="5"/>
      <c r="D210" s="5"/>
      <c r="E210" s="9"/>
      <c r="F210" s="9"/>
    </row>
    <row r="211" spans="1:7" ht="12">
      <c r="A211" s="149" t="s">
        <v>193</v>
      </c>
      <c r="B211" s="5"/>
      <c r="C211" s="5"/>
      <c r="D211" s="5"/>
      <c r="E211" s="9"/>
      <c r="F211" s="9"/>
      <c r="G211" s="1" t="s">
        <v>343</v>
      </c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1.12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350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610" t="s">
        <v>194</v>
      </c>
      <c r="H5" s="61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351</v>
      </c>
      <c r="F6" s="189" t="s">
        <v>351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281">
        <f>D9+D17+D29+D36+D67+D71+D79+D109+D51+D78+D26+D77+D76</f>
        <v>82509.99270000002</v>
      </c>
      <c r="E8" s="281">
        <f>E9+E17+E29+E36+E67+E71+E79+E109+E51+E78+E26+E77</f>
        <v>68121.59554000001</v>
      </c>
      <c r="F8" s="32">
        <f>F9+F17+F29+F36+F67+F71+F79+F109+F51+F78+F26+F77+F76</f>
        <v>55650.60278</v>
      </c>
      <c r="G8" s="181">
        <f aca="true" t="shared" si="0" ref="G8:G14">E8*100/D8</f>
        <v>82.56163079263004</v>
      </c>
      <c r="H8" s="182">
        <f aca="true" t="shared" si="1" ref="H8:H73">E8-D8</f>
        <v>-14388.397160000008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253">
        <f>D10</f>
        <v>45016.20661</v>
      </c>
      <c r="E9" s="253">
        <f>E10</f>
        <v>38216.95782</v>
      </c>
      <c r="F9" s="59">
        <f>F10</f>
        <v>34130.61965</v>
      </c>
      <c r="G9" s="17">
        <f t="shared" si="0"/>
        <v>84.89599790380916</v>
      </c>
      <c r="H9" s="24">
        <f t="shared" si="1"/>
        <v>-6799.248789999998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258">
        <f>D11+D12+D13+D14</f>
        <v>45016.20661</v>
      </c>
      <c r="E10" s="258">
        <f>E11+E12+E13+E14</f>
        <v>38216.95782</v>
      </c>
      <c r="F10" s="63">
        <f>F11+F12+F13+F14</f>
        <v>34130.61965</v>
      </c>
      <c r="G10" s="23">
        <f t="shared" si="0"/>
        <v>84.89599790380916</v>
      </c>
      <c r="H10" s="30">
        <f t="shared" si="1"/>
        <v>-6799.248789999998</v>
      </c>
    </row>
    <row r="11" spans="1:8" ht="24">
      <c r="A11" s="154" t="s">
        <v>285</v>
      </c>
      <c r="B11" s="157" t="s">
        <v>299</v>
      </c>
      <c r="C11" s="48">
        <v>41885</v>
      </c>
      <c r="D11" s="259">
        <v>44043.20661</v>
      </c>
      <c r="E11" s="259">
        <v>37656.69644</v>
      </c>
      <c r="F11" s="196">
        <v>33565.50336</v>
      </c>
      <c r="G11" s="17">
        <f t="shared" si="0"/>
        <v>85.49944324773585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260">
        <v>691</v>
      </c>
      <c r="E12" s="260">
        <v>345.62004</v>
      </c>
      <c r="F12" s="197">
        <v>498.92668</v>
      </c>
      <c r="G12" s="17">
        <f t="shared" si="0"/>
        <v>50.01737192474675</v>
      </c>
      <c r="H12" s="135">
        <f t="shared" si="1"/>
        <v>-345.37996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61">
        <v>282</v>
      </c>
      <c r="E13" s="261">
        <v>214.64134</v>
      </c>
      <c r="F13" s="214">
        <v>66.18961</v>
      </c>
      <c r="G13" s="17">
        <f t="shared" si="0"/>
        <v>76.11395035460994</v>
      </c>
      <c r="H13" s="122">
        <f t="shared" si="1"/>
        <v>-67.35865999999999</v>
      </c>
    </row>
    <row r="14" spans="1:8" ht="50.25" customHeight="1" thickBot="1">
      <c r="A14" s="154" t="s">
        <v>288</v>
      </c>
      <c r="B14" s="159" t="s">
        <v>298</v>
      </c>
      <c r="C14" s="156"/>
      <c r="D14" s="121"/>
      <c r="E14" s="121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283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284"/>
      <c r="E16" s="43">
        <f>E10*30/71.44</f>
        <v>16048.554515677493</v>
      </c>
      <c r="F16" s="43">
        <f>F10*30/77.97</f>
        <v>13132.212254713351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254">
        <f>D18+D21+D23+D24+D25</f>
        <v>8886.9</v>
      </c>
      <c r="E17" s="254">
        <f>E18+E21+E23+E24+E25</f>
        <v>6090.96198</v>
      </c>
      <c r="F17" s="165">
        <f>F18+F21+F23+F24+F25</f>
        <v>6355.46258</v>
      </c>
      <c r="G17" s="32">
        <f>E17*100/D17</f>
        <v>68.53865779968268</v>
      </c>
      <c r="H17" s="33">
        <f t="shared" si="1"/>
        <v>-2795.9380199999996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262">
        <f>D19+D20</f>
        <v>2525</v>
      </c>
      <c r="E18" s="262">
        <f>E19+E20</f>
        <v>1749.5329900000002</v>
      </c>
      <c r="F18" s="51">
        <f>F19+F20</f>
        <v>1460.69571</v>
      </c>
      <c r="G18" s="52">
        <f>E18*100/D18</f>
        <v>69.28843524752476</v>
      </c>
      <c r="H18" s="33">
        <f t="shared" si="1"/>
        <v>-775.4670099999998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285">
        <v>778</v>
      </c>
      <c r="E19" s="262">
        <v>650.65133</v>
      </c>
      <c r="F19" s="199">
        <v>734.30463</v>
      </c>
      <c r="G19" s="52">
        <f>E19*100/D19</f>
        <v>83.6312763496144</v>
      </c>
      <c r="H19" s="33">
        <f t="shared" si="1"/>
        <v>-127.34866999999997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285">
        <v>1747</v>
      </c>
      <c r="E20" s="262">
        <v>1098.88166</v>
      </c>
      <c r="F20" s="199">
        <v>726.39108</v>
      </c>
      <c r="G20" s="52">
        <f>E20*100/D20</f>
        <v>62.901068116771604</v>
      </c>
      <c r="H20" s="33">
        <f t="shared" si="1"/>
        <v>-648.11834</v>
      </c>
    </row>
    <row r="21" spans="1:8" ht="37.5" customHeight="1">
      <c r="A21" s="48" t="s">
        <v>201</v>
      </c>
      <c r="B21" s="54" t="s">
        <v>356</v>
      </c>
      <c r="C21" s="54"/>
      <c r="D21" s="286"/>
      <c r="E21" s="259"/>
      <c r="F21" s="204">
        <v>3.78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61"/>
      <c r="E22" s="261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263">
        <v>5156</v>
      </c>
      <c r="E23" s="263">
        <v>3694.6573</v>
      </c>
      <c r="F23" s="196">
        <v>4660.66405</v>
      </c>
      <c r="G23" s="55">
        <f aca="true" t="shared" si="2" ref="G23:G29">E23*100/D23</f>
        <v>71.65743405740884</v>
      </c>
      <c r="H23" s="56">
        <f t="shared" si="1"/>
        <v>-1461.3427000000001</v>
      </c>
    </row>
    <row r="24" spans="1:8" ht="12">
      <c r="A24" s="13" t="s">
        <v>21</v>
      </c>
      <c r="B24" s="13" t="s">
        <v>22</v>
      </c>
      <c r="C24" s="13">
        <v>844</v>
      </c>
      <c r="D24" s="263">
        <v>1055.9</v>
      </c>
      <c r="E24" s="264">
        <v>513.40056</v>
      </c>
      <c r="F24" s="197">
        <v>230.32282</v>
      </c>
      <c r="G24" s="55">
        <f t="shared" si="2"/>
        <v>48.62208163651861</v>
      </c>
      <c r="H24" s="56">
        <f t="shared" si="1"/>
        <v>-542.49944</v>
      </c>
    </row>
    <row r="25" spans="1:8" ht="12">
      <c r="A25" s="13" t="s">
        <v>302</v>
      </c>
      <c r="B25" s="13" t="s">
        <v>303</v>
      </c>
      <c r="C25" s="13"/>
      <c r="D25" s="263">
        <v>150</v>
      </c>
      <c r="E25" s="264">
        <v>133.37113</v>
      </c>
      <c r="F25" s="38"/>
      <c r="G25" s="55"/>
      <c r="H25" s="56">
        <f t="shared" si="1"/>
        <v>-16.628870000000006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255">
        <f>D27+D28</f>
        <v>8309.47966</v>
      </c>
      <c r="E26" s="255">
        <f>E27+E28</f>
        <v>4572.78724</v>
      </c>
      <c r="F26" s="57">
        <f>F27+F28</f>
        <v>4654.13657</v>
      </c>
      <c r="G26" s="17">
        <f t="shared" si="2"/>
        <v>55.0309697731422</v>
      </c>
      <c r="H26" s="33">
        <f t="shared" si="1"/>
        <v>-3736.692420000001</v>
      </c>
    </row>
    <row r="27" spans="1:9" ht="12">
      <c r="A27" s="34" t="s">
        <v>25</v>
      </c>
      <c r="B27" s="34" t="s">
        <v>26</v>
      </c>
      <c r="C27" s="34">
        <v>769</v>
      </c>
      <c r="D27" s="260">
        <v>780</v>
      </c>
      <c r="E27" s="121">
        <v>535.58763</v>
      </c>
      <c r="F27" s="198">
        <v>395.91269</v>
      </c>
      <c r="G27" s="52">
        <f t="shared" si="2"/>
        <v>68.66508076923077</v>
      </c>
      <c r="H27" s="56">
        <f t="shared" si="1"/>
        <v>-244.41237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264">
        <v>7529.47966</v>
      </c>
      <c r="E28" s="259">
        <v>4037.19961</v>
      </c>
      <c r="F28" s="200">
        <v>4258.22388</v>
      </c>
      <c r="G28" s="52">
        <f t="shared" si="2"/>
        <v>53.618573823200954</v>
      </c>
      <c r="H28" s="56">
        <f t="shared" si="1"/>
        <v>-3492.28005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253">
        <f>D31+D33+D34</f>
        <v>1069.85</v>
      </c>
      <c r="E29" s="253">
        <f>E31+E33+E34</f>
        <v>914.78445</v>
      </c>
      <c r="F29" s="59">
        <f>F31+F33+F34</f>
        <v>891.44034</v>
      </c>
      <c r="G29" s="29">
        <f t="shared" si="2"/>
        <v>85.50586063466841</v>
      </c>
      <c r="H29" s="24">
        <f t="shared" si="1"/>
        <v>-155.06554999999992</v>
      </c>
    </row>
    <row r="30" spans="1:8" ht="12">
      <c r="A30" s="27" t="s">
        <v>33</v>
      </c>
      <c r="B30" s="27" t="s">
        <v>34</v>
      </c>
      <c r="C30" s="27"/>
      <c r="D30" s="261"/>
      <c r="E30" s="261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260">
        <f>D32</f>
        <v>895.4</v>
      </c>
      <c r="E31" s="260">
        <f>E32</f>
        <v>792.41445</v>
      </c>
      <c r="F31" s="35">
        <f>F32</f>
        <v>825.99034</v>
      </c>
      <c r="G31" s="55">
        <f>E31*100/D31</f>
        <v>88.49837502792047</v>
      </c>
      <c r="H31" s="56">
        <f t="shared" si="1"/>
        <v>-102.98554999999999</v>
      </c>
    </row>
    <row r="32" spans="1:8" ht="12">
      <c r="A32" s="27" t="s">
        <v>36</v>
      </c>
      <c r="B32" s="58" t="s">
        <v>37</v>
      </c>
      <c r="C32" s="58">
        <v>795.4</v>
      </c>
      <c r="D32" s="264">
        <v>895.4</v>
      </c>
      <c r="E32" s="121">
        <v>792.41445</v>
      </c>
      <c r="F32" s="198">
        <v>825.99034</v>
      </c>
      <c r="G32" s="55">
        <f>E32*100/D32</f>
        <v>88.49837502792047</v>
      </c>
      <c r="H32" s="56">
        <f t="shared" si="1"/>
        <v>-102.98554999999999</v>
      </c>
    </row>
    <row r="33" spans="1:8" ht="12">
      <c r="A33" s="27" t="s">
        <v>38</v>
      </c>
      <c r="B33" s="27" t="s">
        <v>39</v>
      </c>
      <c r="C33" s="27"/>
      <c r="D33" s="261">
        <v>154.45</v>
      </c>
      <c r="E33" s="264">
        <v>104.37</v>
      </c>
      <c r="F33" s="197">
        <v>65.45</v>
      </c>
      <c r="G33" s="39">
        <f>E33*100/D33</f>
        <v>67.57526707672386</v>
      </c>
      <c r="H33" s="60">
        <f t="shared" si="1"/>
        <v>-50.079999999999984</v>
      </c>
    </row>
    <row r="34" spans="1:8" ht="12">
      <c r="A34" s="27" t="s">
        <v>313</v>
      </c>
      <c r="B34" s="27" t="s">
        <v>314</v>
      </c>
      <c r="C34" s="27"/>
      <c r="D34" s="261">
        <v>20</v>
      </c>
      <c r="E34" s="261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287"/>
      <c r="E35" s="2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254"/>
      <c r="E36" s="257">
        <f>E41+E43+E37+E40+E38+E39</f>
        <v>15.91591</v>
      </c>
      <c r="F36" s="66">
        <f>F41+F43+F37+F40+F38+F39</f>
        <v>0</v>
      </c>
      <c r="G36" s="32"/>
      <c r="H36" s="33">
        <f t="shared" si="1"/>
        <v>15.91591</v>
      </c>
      <c r="I36" s="9"/>
    </row>
    <row r="37" spans="1:8" s="9" customFormat="1" ht="12">
      <c r="A37" s="13" t="s">
        <v>43</v>
      </c>
      <c r="B37" s="67" t="s">
        <v>44</v>
      </c>
      <c r="C37" s="68"/>
      <c r="D37" s="269"/>
      <c r="E37" s="263">
        <v>1.11076</v>
      </c>
      <c r="F37" s="66"/>
      <c r="G37" s="32"/>
      <c r="H37" s="33">
        <f t="shared" si="1"/>
        <v>1.11076</v>
      </c>
    </row>
    <row r="38" spans="1:8" s="9" customFormat="1" ht="12">
      <c r="A38" s="13" t="s">
        <v>45</v>
      </c>
      <c r="B38" s="67" t="s">
        <v>46</v>
      </c>
      <c r="C38" s="68"/>
      <c r="D38" s="269"/>
      <c r="E38" s="263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269"/>
      <c r="E39" s="263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269"/>
      <c r="E40" s="263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263"/>
      <c r="E41" s="263">
        <v>14.80515</v>
      </c>
      <c r="F41" s="37"/>
      <c r="G41" s="17"/>
      <c r="H41" s="33">
        <f t="shared" si="1"/>
        <v>14.80515</v>
      </c>
      <c r="I41" s="47"/>
    </row>
    <row r="42" spans="1:9" s="9" customFormat="1" ht="12">
      <c r="A42" s="58" t="s">
        <v>53</v>
      </c>
      <c r="B42" s="58" t="s">
        <v>54</v>
      </c>
      <c r="C42" s="58"/>
      <c r="D42" s="264"/>
      <c r="E42" s="259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61">
        <f>D49+D50</f>
        <v>0</v>
      </c>
      <c r="E43" s="261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612" t="s">
        <v>194</v>
      </c>
      <c r="H44" s="61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351</v>
      </c>
      <c r="F45" s="189" t="s">
        <v>351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253">
        <f>D54+D58+D61</f>
        <v>5960.63151</v>
      </c>
      <c r="E51" s="253">
        <f>E54+E58+E61</f>
        <v>7068.61683</v>
      </c>
      <c r="F51" s="153">
        <f>F54+F61+F58</f>
        <v>4682.69073</v>
      </c>
      <c r="G51" s="17">
        <f>E51*100/D51</f>
        <v>118.58838812869342</v>
      </c>
      <c r="H51" s="88">
        <f t="shared" si="1"/>
        <v>1107.9853199999998</v>
      </c>
    </row>
    <row r="52" spans="2:8" ht="0.75" customHeight="1">
      <c r="B52" s="74"/>
      <c r="C52" s="74"/>
      <c r="D52" s="288"/>
      <c r="E52" s="66">
        <f>E54+E61+E66+E56+E65</f>
        <v>13601.107250000001</v>
      </c>
      <c r="F52" s="66">
        <f>F54+F61+F66+F56+F65</f>
        <v>9114.66368</v>
      </c>
      <c r="G52" s="23" t="e">
        <f>E52*100/D52</f>
        <v>#DIV/0!</v>
      </c>
      <c r="H52" s="24">
        <f t="shared" si="1"/>
        <v>13601.107250000001</v>
      </c>
    </row>
    <row r="53" spans="1:8" ht="12">
      <c r="A53" s="27" t="s">
        <v>64</v>
      </c>
      <c r="B53" s="27" t="s">
        <v>65</v>
      </c>
      <c r="C53" s="27"/>
      <c r="D53" s="261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260">
        <f>D56</f>
        <v>5468.97901</v>
      </c>
      <c r="E54" s="260">
        <f>E56</f>
        <v>6618.1578</v>
      </c>
      <c r="F54" s="35">
        <f>F56</f>
        <v>4385.62004</v>
      </c>
      <c r="G54" s="63">
        <f>E54*100/D54</f>
        <v>121.01267508795944</v>
      </c>
      <c r="H54" s="60">
        <f t="shared" si="1"/>
        <v>1149.17879</v>
      </c>
    </row>
    <row r="55" spans="1:8" ht="12">
      <c r="A55" s="27" t="s">
        <v>267</v>
      </c>
      <c r="B55" s="27" t="s">
        <v>65</v>
      </c>
      <c r="C55" s="27"/>
      <c r="D55" s="261"/>
      <c r="E55" s="261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260">
        <v>5468.97901</v>
      </c>
      <c r="E56" s="260">
        <v>6618.1578</v>
      </c>
      <c r="F56" s="201">
        <v>4385.62004</v>
      </c>
      <c r="G56" s="63">
        <f>E56*100/D56</f>
        <v>121.01267508795944</v>
      </c>
      <c r="H56" s="60">
        <f t="shared" si="1"/>
        <v>1149.17879</v>
      </c>
    </row>
    <row r="57" spans="1:8" ht="12">
      <c r="A57" s="27" t="s">
        <v>277</v>
      </c>
      <c r="B57" s="27" t="s">
        <v>65</v>
      </c>
      <c r="C57" s="27"/>
      <c r="D57" s="261"/>
      <c r="E57" s="261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260">
        <v>126</v>
      </c>
      <c r="E58" s="260">
        <v>127.57086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61"/>
      <c r="E59" s="266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260"/>
      <c r="E60" s="267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267">
        <f>D63+D65</f>
        <v>365.6525</v>
      </c>
      <c r="E61" s="267">
        <v>322.88817</v>
      </c>
      <c r="F61" s="76">
        <f>F63+F65</f>
        <v>297.07069</v>
      </c>
      <c r="G61" s="55">
        <f>E61*100/D61</f>
        <v>88.30465264151073</v>
      </c>
      <c r="H61" s="56">
        <f t="shared" si="1"/>
        <v>-42.76432999999997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61"/>
      <c r="E62" s="26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260">
        <v>343</v>
      </c>
      <c r="E63" s="269">
        <v>280.98469</v>
      </c>
      <c r="F63" s="202">
        <v>250.71778</v>
      </c>
      <c r="G63" s="55">
        <f>E63*100/D63</f>
        <v>81.91973469387756</v>
      </c>
      <c r="H63" s="56">
        <f t="shared" si="1"/>
        <v>-62.01531</v>
      </c>
    </row>
    <row r="64" spans="1:8" s="77" customFormat="1" ht="12">
      <c r="A64" s="27" t="s">
        <v>75</v>
      </c>
      <c r="B64" s="27" t="s">
        <v>73</v>
      </c>
      <c r="C64" s="27"/>
      <c r="D64" s="261"/>
      <c r="E64" s="267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263">
        <v>22.6525</v>
      </c>
      <c r="E65" s="267">
        <v>41.90348</v>
      </c>
      <c r="F65" s="203">
        <v>46.35291</v>
      </c>
      <c r="G65" s="55">
        <f>E65*100/D65</f>
        <v>184.98390906081008</v>
      </c>
      <c r="H65" s="56">
        <f t="shared" si="1"/>
        <v>19.250980000000002</v>
      </c>
    </row>
    <row r="66" spans="1:8" s="77" customFormat="1" ht="12">
      <c r="A66" s="58" t="s">
        <v>77</v>
      </c>
      <c r="B66" s="58" t="s">
        <v>78</v>
      </c>
      <c r="C66" s="13"/>
      <c r="D66" s="263"/>
      <c r="E66" s="26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253">
        <f>D69</f>
        <v>2884.8</v>
      </c>
      <c r="E67" s="253">
        <f>E69</f>
        <v>2454.68505</v>
      </c>
      <c r="F67" s="59">
        <f>F69</f>
        <v>1484.51112</v>
      </c>
      <c r="G67" s="29">
        <f>E67*100/D67</f>
        <v>85.09030262063227</v>
      </c>
      <c r="H67" s="24">
        <f t="shared" si="1"/>
        <v>-430.11495000000014</v>
      </c>
    </row>
    <row r="68" spans="1:8" s="77" customFormat="1" ht="12">
      <c r="A68" s="27" t="s">
        <v>81</v>
      </c>
      <c r="B68" s="27" t="s">
        <v>82</v>
      </c>
      <c r="C68" s="27"/>
      <c r="D68" s="261"/>
      <c r="E68" s="268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260">
        <v>2884.8</v>
      </c>
      <c r="E69" s="267">
        <v>2454.68505</v>
      </c>
      <c r="F69" s="203">
        <v>1484.51112</v>
      </c>
      <c r="G69" s="23">
        <f>E69*100/D69</f>
        <v>85.09030262063227</v>
      </c>
      <c r="H69" s="24">
        <f t="shared" si="1"/>
        <v>-430.11495000000014</v>
      </c>
    </row>
    <row r="70" spans="1:9" s="77" customFormat="1" ht="12">
      <c r="A70" s="21" t="s">
        <v>84</v>
      </c>
      <c r="B70" s="21" t="s">
        <v>85</v>
      </c>
      <c r="C70" s="21"/>
      <c r="D70" s="266"/>
      <c r="E70" s="266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257"/>
      <c r="E71" s="257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267"/>
      <c r="E72" s="27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61"/>
      <c r="E73" s="27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61"/>
      <c r="E74" s="2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263"/>
      <c r="E75" s="263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263">
        <v>74</v>
      </c>
      <c r="E76" s="271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288">
        <v>826.77</v>
      </c>
      <c r="E77" s="255">
        <v>453.87</v>
      </c>
      <c r="F77" s="57"/>
      <c r="G77" s="17"/>
      <c r="H77" s="33">
        <f t="shared" si="3"/>
        <v>-372.9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288">
        <v>1665.59</v>
      </c>
      <c r="E78" s="255">
        <v>676.84756</v>
      </c>
      <c r="F78" s="225">
        <v>2060.16338</v>
      </c>
      <c r="G78" s="17">
        <f>E78*100/D78</f>
        <v>40.63710516993979</v>
      </c>
      <c r="H78" s="33">
        <f t="shared" si="3"/>
        <v>-988.7424399999999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253">
        <f>D81+D83+D91+D95+D100+D104+D93+D89+D92+D102+D88+D103+D101</f>
        <v>1713.8000000000002</v>
      </c>
      <c r="E79" s="253">
        <f>E81+E83+E91+E95+E100+E104+E93+E89+E92+E102+E88+E103+E101+E108</f>
        <v>1434.8451</v>
      </c>
      <c r="F79" s="86">
        <f>F81+F83+F91+F95+F100+F104+F93+F89+F92+F102+F88+F103</f>
        <v>642.29186</v>
      </c>
      <c r="G79" s="29">
        <f>E79*100/D79</f>
        <v>83.72301902205625</v>
      </c>
      <c r="H79" s="24">
        <f t="shared" si="3"/>
        <v>-278.9549000000002</v>
      </c>
    </row>
    <row r="80" spans="1:9" s="9" customFormat="1" ht="12">
      <c r="A80" s="34" t="s">
        <v>279</v>
      </c>
      <c r="B80" s="34" t="s">
        <v>97</v>
      </c>
      <c r="C80" s="34"/>
      <c r="D80" s="260"/>
      <c r="E80" s="266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260">
        <v>95.1</v>
      </c>
      <c r="E81" s="260">
        <v>64.52927</v>
      </c>
      <c r="F81" s="201">
        <v>97.7565</v>
      </c>
      <c r="G81" s="55">
        <f>E81*100/D81</f>
        <v>67.85412197686645</v>
      </c>
      <c r="H81" s="33">
        <f t="shared" si="3"/>
        <v>-30.570729999999998</v>
      </c>
    </row>
    <row r="82" spans="1:8" ht="12">
      <c r="A82" s="27" t="s">
        <v>99</v>
      </c>
      <c r="B82" s="27" t="s">
        <v>100</v>
      </c>
      <c r="C82" s="27"/>
      <c r="D82" s="261"/>
      <c r="E82" s="261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263">
        <v>60</v>
      </c>
      <c r="E83" s="263">
        <v>24.5</v>
      </c>
      <c r="F83" s="196">
        <v>30</v>
      </c>
      <c r="G83" s="55">
        <f>E83*100/D83</f>
        <v>40.833333333333336</v>
      </c>
      <c r="H83" s="33">
        <f t="shared" si="3"/>
        <v>-35.5</v>
      </c>
    </row>
    <row r="84" spans="1:8" ht="12">
      <c r="A84" s="34" t="s">
        <v>102</v>
      </c>
      <c r="B84" s="34" t="s">
        <v>103</v>
      </c>
      <c r="C84" s="34"/>
      <c r="D84" s="260"/>
      <c r="E84" s="260"/>
      <c r="F84" s="35"/>
      <c r="G84" s="39"/>
      <c r="H84" s="30"/>
    </row>
    <row r="85" spans="2:8" ht="12">
      <c r="B85" s="13" t="s">
        <v>104</v>
      </c>
      <c r="C85" s="34"/>
      <c r="D85" s="260"/>
      <c r="E85" s="260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61"/>
      <c r="E86" s="261"/>
      <c r="F86" s="28"/>
      <c r="G86" s="39"/>
      <c r="H86" s="30"/>
    </row>
    <row r="87" spans="2:8" ht="12">
      <c r="B87" s="34" t="s">
        <v>106</v>
      </c>
      <c r="C87" s="34"/>
      <c r="D87" s="260"/>
      <c r="E87" s="260"/>
      <c r="F87" s="35"/>
      <c r="G87" s="63"/>
      <c r="H87" s="24"/>
    </row>
    <row r="88" spans="2:8" ht="12">
      <c r="B88" s="34" t="s">
        <v>93</v>
      </c>
      <c r="C88" s="34"/>
      <c r="D88" s="260">
        <v>28</v>
      </c>
      <c r="E88" s="260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264">
        <v>808</v>
      </c>
      <c r="E89" s="259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61"/>
      <c r="E90" s="261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263">
        <v>5</v>
      </c>
      <c r="E91" s="263">
        <v>104</v>
      </c>
      <c r="F91" s="196">
        <v>68</v>
      </c>
      <c r="G91" s="55">
        <f>E91*100/D91</f>
        <v>2080</v>
      </c>
      <c r="H91" s="33">
        <f t="shared" si="3"/>
        <v>99</v>
      </c>
    </row>
    <row r="92" spans="1:8" ht="15.75" customHeight="1">
      <c r="A92" s="27" t="s">
        <v>110</v>
      </c>
      <c r="B92" s="27" t="s">
        <v>111</v>
      </c>
      <c r="C92" s="28"/>
      <c r="D92" s="261">
        <v>35</v>
      </c>
      <c r="E92" s="259">
        <v>30.2</v>
      </c>
      <c r="F92" s="52"/>
      <c r="G92" s="55"/>
      <c r="H92" s="33">
        <f t="shared" si="3"/>
        <v>-4.800000000000001</v>
      </c>
    </row>
    <row r="93" spans="1:8" ht="12.75" customHeight="1">
      <c r="A93" s="27" t="s">
        <v>112</v>
      </c>
      <c r="B93" s="27" t="s">
        <v>225</v>
      </c>
      <c r="C93" s="28"/>
      <c r="D93" s="261"/>
      <c r="E93" s="121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61"/>
      <c r="E94" s="261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260"/>
      <c r="E95" s="260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612" t="s">
        <v>194</v>
      </c>
      <c r="H96" s="61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351</v>
      </c>
      <c r="F97" s="189" t="s">
        <v>351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264">
        <v>8</v>
      </c>
      <c r="E101" s="259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259">
        <v>102</v>
      </c>
      <c r="E102" s="259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259">
        <v>4</v>
      </c>
      <c r="E103" s="27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136">
        <f>D106</f>
        <v>568.7</v>
      </c>
      <c r="E104" s="273">
        <f>E106</f>
        <v>475.71983</v>
      </c>
      <c r="F104" s="90">
        <f>F106</f>
        <v>444.03536</v>
      </c>
      <c r="G104" s="63">
        <f>E104*100/D104</f>
        <v>83.65040091436609</v>
      </c>
      <c r="H104" s="60">
        <f t="shared" si="3"/>
        <v>-92.98017000000004</v>
      </c>
    </row>
    <row r="105" spans="1:8" ht="12">
      <c r="A105" s="27" t="s">
        <v>325</v>
      </c>
      <c r="B105" s="27" t="s">
        <v>121</v>
      </c>
      <c r="C105" s="27"/>
      <c r="D105" s="261"/>
      <c r="E105" s="261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260">
        <v>568.7</v>
      </c>
      <c r="E106" s="260">
        <v>475.71983</v>
      </c>
      <c r="F106" s="201">
        <v>444.03536</v>
      </c>
      <c r="G106" s="37">
        <f>E106*100/D106</f>
        <v>83.65040091436609</v>
      </c>
      <c r="H106" s="56">
        <f t="shared" si="3"/>
        <v>-92.98017000000004</v>
      </c>
    </row>
    <row r="107" spans="1:8" ht="12">
      <c r="A107" s="27" t="s">
        <v>123</v>
      </c>
      <c r="B107" s="27" t="s">
        <v>97</v>
      </c>
      <c r="C107" s="27"/>
      <c r="D107" s="261"/>
      <c r="E107" s="261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263"/>
      <c r="E108" s="263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253">
        <f>D112+D113</f>
        <v>6101.96492</v>
      </c>
      <c r="E109" s="256">
        <f>E110+E111+E112+E113</f>
        <v>6221.323600000001</v>
      </c>
      <c r="F109" s="93">
        <f>F110+F111+F112+F113</f>
        <v>749.28655</v>
      </c>
      <c r="G109" s="52">
        <f>E109*100/D109</f>
        <v>101.95606958684385</v>
      </c>
      <c r="H109" s="33">
        <f t="shared" si="3"/>
        <v>119.35868000000028</v>
      </c>
    </row>
    <row r="110" spans="1:8" ht="12">
      <c r="A110" s="27" t="s">
        <v>127</v>
      </c>
      <c r="B110" s="34" t="s">
        <v>128</v>
      </c>
      <c r="C110" s="34"/>
      <c r="D110" s="260"/>
      <c r="E110" s="264">
        <v>160.0417</v>
      </c>
      <c r="F110" s="197">
        <v>235.78927</v>
      </c>
      <c r="G110" s="17"/>
      <c r="H110" s="33">
        <f t="shared" si="3"/>
        <v>160.0417</v>
      </c>
    </row>
    <row r="111" spans="1:8" ht="12">
      <c r="A111" s="27" t="s">
        <v>309</v>
      </c>
      <c r="B111" s="58" t="s">
        <v>128</v>
      </c>
      <c r="C111" s="58"/>
      <c r="D111" s="264"/>
      <c r="E111" s="264">
        <v>57.44875</v>
      </c>
      <c r="F111" s="197">
        <v>0.1125</v>
      </c>
      <c r="G111" s="17"/>
      <c r="H111" s="33">
        <f t="shared" si="3"/>
        <v>57.44875</v>
      </c>
    </row>
    <row r="112" spans="1:8" ht="12">
      <c r="A112" s="27" t="s">
        <v>280</v>
      </c>
      <c r="B112" s="58" t="s">
        <v>129</v>
      </c>
      <c r="C112" s="58"/>
      <c r="D112" s="264"/>
      <c r="E112" s="259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261">
        <v>6101.96492</v>
      </c>
      <c r="E113" s="121">
        <v>6003.83315</v>
      </c>
      <c r="F113" s="198">
        <v>405.99378</v>
      </c>
      <c r="G113" s="39">
        <f>E113*100/D113</f>
        <v>98.39180048907919</v>
      </c>
      <c r="H113" s="24">
        <f t="shared" si="3"/>
        <v>-98.13176999999996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274">
        <f>D115+D205+D208</f>
        <v>546236.806</v>
      </c>
      <c r="E114" s="274">
        <f>E115+E205+E208+E206</f>
        <v>501410.92719</v>
      </c>
      <c r="F114" s="73">
        <f>F115+F208+F205</f>
        <v>379569.36394</v>
      </c>
      <c r="G114" s="98">
        <f>E114*100/D114</f>
        <v>91.793691249359</v>
      </c>
      <c r="H114" s="99">
        <f t="shared" si="3"/>
        <v>-44825.878809999966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245">
        <f>D116+D119+D148+D187</f>
        <v>541730.392</v>
      </c>
      <c r="E115" s="245">
        <f>E116+E119+E148+E187</f>
        <v>497421.99367</v>
      </c>
      <c r="F115" s="97">
        <f>F116+F119+F148+F187</f>
        <v>379159.94344</v>
      </c>
      <c r="G115" s="98">
        <f>E115*100/D115</f>
        <v>91.8209502393951</v>
      </c>
      <c r="H115" s="99">
        <f t="shared" si="3"/>
        <v>-44308.398329999996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245">
        <f>D117+D118</f>
        <v>124869</v>
      </c>
      <c r="E116" s="245">
        <f>E117+E118</f>
        <v>113832</v>
      </c>
      <c r="F116" s="102">
        <f>F117+F118</f>
        <v>105654</v>
      </c>
      <c r="G116" s="73">
        <f>E116*100/D116</f>
        <v>91.16113687144127</v>
      </c>
      <c r="H116" s="20">
        <f t="shared" si="3"/>
        <v>-11037</v>
      </c>
    </row>
    <row r="117" spans="1:8" ht="12">
      <c r="A117" s="34" t="s">
        <v>138</v>
      </c>
      <c r="B117" s="68" t="s">
        <v>139</v>
      </c>
      <c r="C117" s="68">
        <v>118247</v>
      </c>
      <c r="D117" s="269">
        <v>118247</v>
      </c>
      <c r="E117" s="136">
        <v>107210</v>
      </c>
      <c r="F117" s="204">
        <v>98763</v>
      </c>
      <c r="G117" s="63">
        <f>E117*100/D117</f>
        <v>90.66614797838423</v>
      </c>
      <c r="H117" s="60">
        <f t="shared" si="3"/>
        <v>-11037</v>
      </c>
    </row>
    <row r="118" spans="1:8" ht="24.75" customHeight="1" thickBot="1">
      <c r="A118" s="91" t="s">
        <v>218</v>
      </c>
      <c r="B118" s="103" t="s">
        <v>219</v>
      </c>
      <c r="C118" s="103"/>
      <c r="D118" s="289">
        <v>6622</v>
      </c>
      <c r="E118" s="258">
        <v>6622</v>
      </c>
      <c r="F118" s="205">
        <v>6891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48">
        <f>D122+D123+D124+D128+D129+D120+D121+D125+D127</f>
        <v>160704.99200000003</v>
      </c>
      <c r="E119" s="248">
        <f>E122+E123+E124+E128+E129+E120+E121+E125+E127</f>
        <v>145117.05846</v>
      </c>
      <c r="F119" s="96">
        <f>F122+F123+F124+F128+F129+F120+F121+F126+F125</f>
        <v>65125.40011</v>
      </c>
      <c r="G119" s="107">
        <f>E119*100/D119</f>
        <v>90.30028044181725</v>
      </c>
      <c r="H119" s="108">
        <f t="shared" si="3"/>
        <v>-15587.933540000027</v>
      </c>
      <c r="I119" s="9"/>
    </row>
    <row r="120" spans="1:9" ht="12">
      <c r="A120" s="13" t="s">
        <v>248</v>
      </c>
      <c r="B120" s="68" t="s">
        <v>249</v>
      </c>
      <c r="C120" s="109"/>
      <c r="D120" s="290">
        <v>4958.088</v>
      </c>
      <c r="E120" s="275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269">
        <v>23075.646</v>
      </c>
      <c r="E121" s="259">
        <v>22419.0474</v>
      </c>
      <c r="F121" s="206">
        <v>20420.061</v>
      </c>
      <c r="G121" s="17"/>
      <c r="H121" s="33">
        <f t="shared" si="3"/>
        <v>-656.5986000000012</v>
      </c>
      <c r="I121" s="9"/>
    </row>
    <row r="122" spans="1:9" ht="12">
      <c r="A122" s="34" t="s">
        <v>144</v>
      </c>
      <c r="B122" s="75" t="s">
        <v>145</v>
      </c>
      <c r="C122" s="75"/>
      <c r="D122" s="267">
        <v>58370</v>
      </c>
      <c r="E122" s="258">
        <v>49132.762</v>
      </c>
      <c r="F122" s="207">
        <v>11589.18664</v>
      </c>
      <c r="G122" s="17"/>
      <c r="H122" s="33">
        <f t="shared" si="3"/>
        <v>-9237.237999999998</v>
      </c>
      <c r="I122" s="9"/>
    </row>
    <row r="123" spans="1:8" ht="12">
      <c r="A123" s="27" t="s">
        <v>146</v>
      </c>
      <c r="B123" s="67" t="s">
        <v>147</v>
      </c>
      <c r="C123" s="79"/>
      <c r="D123" s="268"/>
      <c r="E123" s="259"/>
      <c r="F123" s="204">
        <v>2188.74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270">
        <v>2743.6</v>
      </c>
      <c r="E124" s="259">
        <v>2355.416</v>
      </c>
      <c r="F124" s="204">
        <v>2493.128</v>
      </c>
      <c r="G124" s="52">
        <f>E124*100/D124</f>
        <v>85.85129027555038</v>
      </c>
      <c r="H124" s="56">
        <f t="shared" si="3"/>
        <v>-388.18399999999974</v>
      </c>
    </row>
    <row r="125" spans="1:8" ht="12">
      <c r="A125" s="13" t="s">
        <v>241</v>
      </c>
      <c r="B125" s="68" t="s">
        <v>237</v>
      </c>
      <c r="C125" s="68"/>
      <c r="D125" s="269">
        <v>1760.958</v>
      </c>
      <c r="E125" s="136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267"/>
      <c r="E126" s="136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291">
        <v>21082</v>
      </c>
      <c r="E127" s="136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291">
        <v>1375.6</v>
      </c>
      <c r="E128" s="136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248">
        <f>D131+D132+D133+D134+D135+D137+D136+D138+D139+D130+D141+D140+D142+D143+D144+D147+D145</f>
        <v>47339.100000000006</v>
      </c>
      <c r="E129" s="248">
        <f>E131+E132+E133+E134+E135+E137+E136+E138+E139+E130+E141+E140+E142+E143+E144+E147+E145+E146</f>
        <v>42858.547060000004</v>
      </c>
      <c r="F129" s="116">
        <f>F131+F132+F133+F134+F135+F137+F136+F138+F139+F130+F141+F140+F142</f>
        <v>20692.03247</v>
      </c>
      <c r="G129" s="98">
        <f>E129*100/D129</f>
        <v>90.5351961908866</v>
      </c>
      <c r="H129" s="99">
        <f t="shared" si="3"/>
        <v>-4480.552940000001</v>
      </c>
    </row>
    <row r="130" spans="1:8" ht="12">
      <c r="A130" s="13" t="s">
        <v>151</v>
      </c>
      <c r="B130" s="68" t="s">
        <v>156</v>
      </c>
      <c r="C130" s="68"/>
      <c r="D130" s="269"/>
      <c r="E130" s="136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269">
        <v>3268.9</v>
      </c>
      <c r="E131" s="136">
        <v>2232</v>
      </c>
      <c r="F131" s="55">
        <v>3679.2</v>
      </c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268">
        <v>9576.9</v>
      </c>
      <c r="E132" s="121">
        <v>6583.825</v>
      </c>
      <c r="F132" s="209">
        <v>7968.459</v>
      </c>
      <c r="G132" s="52">
        <f>E132*100/D132</f>
        <v>68.74693272353267</v>
      </c>
      <c r="H132" s="56">
        <f t="shared" si="3"/>
        <v>-2993.075</v>
      </c>
    </row>
    <row r="133" spans="1:8" ht="12">
      <c r="A133" s="27" t="s">
        <v>151</v>
      </c>
      <c r="B133" s="67" t="s">
        <v>155</v>
      </c>
      <c r="C133" s="67">
        <v>568.3</v>
      </c>
      <c r="D133" s="270">
        <v>337.6</v>
      </c>
      <c r="E133" s="259">
        <v>218.7</v>
      </c>
      <c r="F133" s="200">
        <v>273.3</v>
      </c>
      <c r="G133" s="52">
        <f>E133*100/D133</f>
        <v>64.78080568720378</v>
      </c>
      <c r="H133" s="56">
        <f t="shared" si="3"/>
        <v>-118.90000000000003</v>
      </c>
    </row>
    <row r="134" spans="1:8" ht="12">
      <c r="A134" s="27" t="s">
        <v>151</v>
      </c>
      <c r="B134" s="79" t="s">
        <v>215</v>
      </c>
      <c r="C134" s="67"/>
      <c r="D134" s="270">
        <v>2527</v>
      </c>
      <c r="E134" s="259">
        <v>2527</v>
      </c>
      <c r="F134" s="52">
        <v>4500</v>
      </c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268"/>
      <c r="E135" s="121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268"/>
      <c r="E136" s="259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268"/>
      <c r="E137" s="121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270">
        <v>2053.6</v>
      </c>
      <c r="E138" s="259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268"/>
      <c r="E139" s="121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268">
        <v>2018.1</v>
      </c>
      <c r="E140" s="121">
        <v>2018.1</v>
      </c>
      <c r="F140" s="118">
        <v>1778.8</v>
      </c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291">
        <v>235</v>
      </c>
      <c r="E141" s="121">
        <v>175.26006</v>
      </c>
      <c r="F141" s="210">
        <v>71.77347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292">
        <v>4750</v>
      </c>
      <c r="E142" s="121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292">
        <v>18302.7</v>
      </c>
      <c r="E143" s="121">
        <v>18302.7</v>
      </c>
      <c r="F143" s="39">
        <v>333</v>
      </c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262">
        <v>1221.9</v>
      </c>
      <c r="E144" s="259">
        <v>949.962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93">
        <v>3000</v>
      </c>
      <c r="E145" s="276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77"/>
      <c r="E146" s="277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291">
        <v>47.4</v>
      </c>
      <c r="E147" s="121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245">
        <f>D151+D157+D159+D160+D161+D181+D182+D183+D185+D149+D158+D150+D156+D180+D155+D184</f>
        <v>226582.39999999997</v>
      </c>
      <c r="E148" s="245">
        <f>E151+E157+E159+E160+E161+E181+E182+E183+E185+E149+E158+E150+E156+E180+E155+E184</f>
        <v>209551.04952</v>
      </c>
      <c r="F148" s="73">
        <f>F151+F157+F159+F160+F161+F181+F182+F183+F185+F149+F158+F150+F156+F180</f>
        <v>198925.74333</v>
      </c>
      <c r="G148" s="244">
        <f t="shared" si="4"/>
        <v>92.48337448981034</v>
      </c>
      <c r="H148" s="242">
        <f t="shared" si="3"/>
        <v>-17031.350479999965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294">
        <v>10926.4</v>
      </c>
      <c r="E149" s="136">
        <v>10383.83031</v>
      </c>
      <c r="F149" s="211">
        <v>11969.8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295"/>
      <c r="E150" s="259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267">
        <v>743.4</v>
      </c>
      <c r="E151" s="121">
        <v>743.4</v>
      </c>
      <c r="F151" s="204">
        <v>739.5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612" t="s">
        <v>194</v>
      </c>
      <c r="H152" s="611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351</v>
      </c>
      <c r="F153" s="189" t="s">
        <v>351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>
        <v>3.5</v>
      </c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295">
        <v>77.3</v>
      </c>
      <c r="E156" s="259">
        <v>76.45568</v>
      </c>
      <c r="F156" s="204">
        <v>94.683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269">
        <v>1220.6</v>
      </c>
      <c r="E157" s="259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295">
        <v>421.4</v>
      </c>
      <c r="E158" s="259">
        <v>135.45675</v>
      </c>
      <c r="F158" s="200">
        <v>199.7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269">
        <v>2139</v>
      </c>
      <c r="E159" s="259">
        <v>1586</v>
      </c>
      <c r="F159" s="204">
        <v>1870</v>
      </c>
      <c r="G159" s="52">
        <f t="shared" si="4"/>
        <v>74.14679756895745</v>
      </c>
      <c r="H159" s="89">
        <f aca="true" t="shared" si="5" ref="H159:H210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267">
        <v>2723</v>
      </c>
      <c r="E160" s="121">
        <v>2662.59719</v>
      </c>
      <c r="F160" s="209">
        <v>2629.167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246">
        <f>D162+D163+D164+D165+D166+D167+D168+D169+D170+D171+D172+D173+D174+D175+D176+D177+D178+D179</f>
        <v>150663.00000000003</v>
      </c>
      <c r="E161" s="246">
        <f>E162+E163+E164+E165+E166+E167+E168+E169+E170+E171+E172+E173+E174+E175+E176+E177+E178+E179</f>
        <v>141724.29849</v>
      </c>
      <c r="F161" s="128">
        <f>F162+F163+F164+F165+F166+F167+F168+F169+F170+F171+F172+F173+F174+F175+F176+F177+F178+F179</f>
        <v>132832.79333000001</v>
      </c>
      <c r="G161" s="98">
        <f>E161*100/D161</f>
        <v>94.06708912606278</v>
      </c>
      <c r="H161" s="99">
        <f t="shared" si="5"/>
        <v>-8938.701510000043</v>
      </c>
    </row>
    <row r="162" spans="1:8" ht="12">
      <c r="A162" s="13" t="s">
        <v>168</v>
      </c>
      <c r="B162" s="67" t="s">
        <v>161</v>
      </c>
      <c r="C162" s="68">
        <v>13249.9</v>
      </c>
      <c r="D162" s="269">
        <v>11797.5</v>
      </c>
      <c r="E162" s="136">
        <v>11526.33216</v>
      </c>
      <c r="F162" s="211">
        <v>12602.61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295">
        <v>35.4</v>
      </c>
      <c r="E163" s="136"/>
      <c r="F163" s="131"/>
      <c r="G163" s="23">
        <f>E163*100/D163</f>
        <v>0</v>
      </c>
      <c r="H163" s="33">
        <f t="shared" si="5"/>
        <v>-35.4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295">
        <v>2076.2</v>
      </c>
      <c r="E164" s="136">
        <v>2076.2</v>
      </c>
      <c r="F164" s="212">
        <v>1963.04933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269">
        <v>9712.7</v>
      </c>
      <c r="E165" s="136">
        <v>9412.9654</v>
      </c>
      <c r="F165" s="213">
        <v>8737.8</v>
      </c>
      <c r="G165" s="55">
        <f aca="true" t="shared" si="6" ref="G165:G184">E165*100/D165</f>
        <v>96.91399301944875</v>
      </c>
      <c r="H165" s="56">
        <f t="shared" si="5"/>
        <v>-299.7346000000016</v>
      </c>
    </row>
    <row r="166" spans="1:8" ht="12">
      <c r="A166" s="58" t="s">
        <v>168</v>
      </c>
      <c r="B166" s="67" t="s">
        <v>171</v>
      </c>
      <c r="C166" s="67">
        <v>97299.7</v>
      </c>
      <c r="D166" s="270">
        <v>97705.9</v>
      </c>
      <c r="E166" s="259">
        <v>89581.2</v>
      </c>
      <c r="F166" s="204">
        <v>79902.4</v>
      </c>
      <c r="G166" s="52">
        <f t="shared" si="6"/>
        <v>91.68453491549641</v>
      </c>
      <c r="H166" s="56">
        <f t="shared" si="5"/>
        <v>-8124.699999999997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270">
        <v>238.2</v>
      </c>
      <c r="E167" s="259">
        <v>238.2</v>
      </c>
      <c r="F167" s="204">
        <v>247.44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270">
        <v>3151</v>
      </c>
      <c r="E168" s="259">
        <v>3151</v>
      </c>
      <c r="F168" s="204">
        <v>1732.66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270">
        <v>12011.7</v>
      </c>
      <c r="E169" s="259">
        <v>12011.7</v>
      </c>
      <c r="F169" s="204">
        <v>15007.834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270">
        <v>403.1</v>
      </c>
      <c r="E170" s="259">
        <v>403.1</v>
      </c>
      <c r="F170" s="204">
        <v>380.8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270">
        <v>823.2</v>
      </c>
      <c r="E171" s="259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270">
        <v>158.2</v>
      </c>
      <c r="E172" s="259">
        <v>158.08512</v>
      </c>
      <c r="F172" s="200">
        <v>148.8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270">
        <v>278</v>
      </c>
      <c r="E173" s="259">
        <v>254</v>
      </c>
      <c r="F173" s="204">
        <v>241</v>
      </c>
      <c r="G173" s="52">
        <f t="shared" si="6"/>
        <v>91.36690647482014</v>
      </c>
      <c r="H173" s="56">
        <f t="shared" si="5"/>
        <v>-24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270">
        <v>11686.1</v>
      </c>
      <c r="E174" s="259">
        <v>11504.54915</v>
      </c>
      <c r="F174" s="200">
        <v>11189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269">
        <v>36.4</v>
      </c>
      <c r="E175" s="121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269">
        <v>24.4</v>
      </c>
      <c r="E176" s="121">
        <v>22.36666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269">
        <v>51.5</v>
      </c>
      <c r="E177" s="121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269">
        <v>473.5</v>
      </c>
      <c r="E178" s="121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269"/>
      <c r="E179" s="121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295">
        <v>3645.8</v>
      </c>
      <c r="E180" s="121">
        <v>3645.8</v>
      </c>
      <c r="F180" s="198">
        <v>6033.2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269">
        <v>7835.3</v>
      </c>
      <c r="E181" s="259">
        <v>6775</v>
      </c>
      <c r="F181" s="200">
        <v>6936</v>
      </c>
      <c r="G181" s="52">
        <f t="shared" si="6"/>
        <v>86.46765280206246</v>
      </c>
      <c r="H181" s="56">
        <f t="shared" si="5"/>
        <v>-1060.3000000000002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269">
        <v>3791.6</v>
      </c>
      <c r="E182" s="259">
        <v>3437.975</v>
      </c>
      <c r="F182" s="200">
        <v>3097</v>
      </c>
      <c r="G182" s="52">
        <f t="shared" si="6"/>
        <v>90.67346239054753</v>
      </c>
      <c r="H182" s="56">
        <f t="shared" si="5"/>
        <v>-353.625</v>
      </c>
    </row>
    <row r="183" spans="1:8" ht="12">
      <c r="A183" s="27" t="s">
        <v>180</v>
      </c>
      <c r="B183" s="79" t="s">
        <v>181</v>
      </c>
      <c r="C183" s="79">
        <v>1633.3</v>
      </c>
      <c r="D183" s="268">
        <v>1633.3</v>
      </c>
      <c r="E183" s="261">
        <v>550</v>
      </c>
      <c r="F183" s="214">
        <v>680.3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291">
        <v>595.3</v>
      </c>
      <c r="E184" s="121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245">
        <f>D186</f>
        <v>40167</v>
      </c>
      <c r="E185" s="278">
        <f>E186</f>
        <v>36020</v>
      </c>
      <c r="F185" s="117">
        <f>F186</f>
        <v>30672</v>
      </c>
      <c r="G185" s="98">
        <f>E185*100/D185</f>
        <v>89.67560435183111</v>
      </c>
      <c r="H185" s="138">
        <f t="shared" si="5"/>
        <v>-4147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267">
        <v>40167</v>
      </c>
      <c r="E186" s="273">
        <v>36020</v>
      </c>
      <c r="F186" s="215">
        <v>30672</v>
      </c>
      <c r="G186" s="19">
        <f>E186*100/D186</f>
        <v>89.67560435183111</v>
      </c>
      <c r="H186" s="20">
        <f t="shared" si="5"/>
        <v>-4147</v>
      </c>
    </row>
    <row r="187" spans="1:8" ht="12.75" thickBot="1">
      <c r="A187" s="72" t="s">
        <v>186</v>
      </c>
      <c r="B187" s="41" t="s">
        <v>206</v>
      </c>
      <c r="C187" s="73">
        <f>C188+C195+C190+C192</f>
        <v>0</v>
      </c>
      <c r="D187" s="245">
        <f>D188+D195+D190+D192+D189+D193+D194</f>
        <v>29574</v>
      </c>
      <c r="E187" s="245">
        <f>E188+E195+E190+E192+E189+E193+E194</f>
        <v>28921.88569</v>
      </c>
      <c r="F187" s="73">
        <f>F188+F195+F190+F192</f>
        <v>9454.8</v>
      </c>
      <c r="G187" s="19">
        <f>E187*100/D187</f>
        <v>97.79497426793806</v>
      </c>
      <c r="H187" s="33">
        <f t="shared" si="5"/>
        <v>-652.1143100000008</v>
      </c>
    </row>
    <row r="188" spans="1:8" ht="12">
      <c r="A188" s="34" t="s">
        <v>188</v>
      </c>
      <c r="B188" s="140" t="s">
        <v>187</v>
      </c>
      <c r="C188" s="75"/>
      <c r="D188" s="267">
        <v>1826</v>
      </c>
      <c r="E188" s="258">
        <v>1824.58</v>
      </c>
      <c r="F188" s="213">
        <v>8740.3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262">
        <v>20083</v>
      </c>
      <c r="E189" s="259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289">
        <v>500</v>
      </c>
      <c r="E190" s="258">
        <v>296.60769</v>
      </c>
      <c r="F190" s="63"/>
      <c r="G190" s="63">
        <f>E190*100/D190</f>
        <v>59.321538000000004</v>
      </c>
      <c r="H190" s="24">
        <f t="shared" si="5"/>
        <v>-203.39231</v>
      </c>
    </row>
    <row r="191" spans="1:8" ht="12">
      <c r="A191" s="48" t="s">
        <v>281</v>
      </c>
      <c r="B191" s="150" t="s">
        <v>282</v>
      </c>
      <c r="C191" s="134"/>
      <c r="D191" s="296"/>
      <c r="E191" s="259"/>
      <c r="F191" s="52"/>
      <c r="G191" s="52"/>
      <c r="H191" s="88"/>
    </row>
    <row r="192" spans="1:8" ht="12">
      <c r="A192" s="91" t="s">
        <v>235</v>
      </c>
      <c r="B192" s="143" t="s">
        <v>329</v>
      </c>
      <c r="C192" s="144"/>
      <c r="D192" s="297">
        <v>6780.2</v>
      </c>
      <c r="E192" s="258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">
      <c r="A193" s="48" t="s">
        <v>352</v>
      </c>
      <c r="B193" s="49" t="s">
        <v>354</v>
      </c>
      <c r="C193" s="49"/>
      <c r="D193" s="285">
        <v>200</v>
      </c>
      <c r="E193" s="259">
        <v>200</v>
      </c>
      <c r="F193" s="52"/>
      <c r="G193" s="52"/>
      <c r="H193" s="88"/>
    </row>
    <row r="194" spans="1:8" ht="24">
      <c r="A194" s="48" t="s">
        <v>353</v>
      </c>
      <c r="B194" s="49" t="s">
        <v>355</v>
      </c>
      <c r="C194" s="49"/>
      <c r="D194" s="285">
        <v>100</v>
      </c>
      <c r="E194" s="259">
        <v>100</v>
      </c>
      <c r="F194" s="52"/>
      <c r="G194" s="52"/>
      <c r="H194" s="88"/>
    </row>
    <row r="195" spans="1:8" ht="12.75" thickBot="1">
      <c r="A195" s="249" t="s">
        <v>189</v>
      </c>
      <c r="B195" s="250" t="s">
        <v>346</v>
      </c>
      <c r="C195" s="251">
        <f>C202+C200</f>
        <v>0</v>
      </c>
      <c r="D195" s="279">
        <f>D202+D200+D203</f>
        <v>84.8</v>
      </c>
      <c r="E195" s="279">
        <f>E202+E200+E203</f>
        <v>84.8</v>
      </c>
      <c r="F195" s="251">
        <f>F202+F200+F196+F204+F201</f>
        <v>714.5</v>
      </c>
      <c r="G195" s="251"/>
      <c r="H195" s="182">
        <f t="shared" si="5"/>
        <v>0</v>
      </c>
    </row>
    <row r="196" spans="1:8" ht="19.5" customHeight="1" thickBot="1">
      <c r="A196" s="104" t="s">
        <v>190</v>
      </c>
      <c r="B196" s="193" t="s">
        <v>257</v>
      </c>
      <c r="C196" s="23"/>
      <c r="D196" s="280"/>
      <c r="E196" s="280"/>
      <c r="F196" s="63"/>
      <c r="G196" s="23"/>
      <c r="H196" s="24"/>
    </row>
    <row r="197" spans="1:8" s="9" customFormat="1" ht="12.75" thickBot="1">
      <c r="A197" s="185" t="s">
        <v>4</v>
      </c>
      <c r="B197" s="178"/>
      <c r="C197" s="191" t="s">
        <v>238</v>
      </c>
      <c r="D197" s="178" t="s">
        <v>240</v>
      </c>
      <c r="E197" s="186" t="s">
        <v>5</v>
      </c>
      <c r="F197" s="175" t="s">
        <v>5</v>
      </c>
      <c r="G197" s="612" t="s">
        <v>194</v>
      </c>
      <c r="H197" s="611"/>
    </row>
    <row r="198" spans="1:8" s="9" customFormat="1" ht="12">
      <c r="A198" s="183" t="s">
        <v>6</v>
      </c>
      <c r="B198" s="176" t="s">
        <v>7</v>
      </c>
      <c r="C198" s="183" t="s">
        <v>239</v>
      </c>
      <c r="D198" s="176" t="s">
        <v>239</v>
      </c>
      <c r="E198" s="189" t="s">
        <v>351</v>
      </c>
      <c r="F198" s="189" t="s">
        <v>351</v>
      </c>
      <c r="G198" s="175"/>
      <c r="H198" s="178"/>
    </row>
    <row r="199" spans="1:8" ht="12.75" thickBot="1">
      <c r="A199" s="184" t="s">
        <v>9</v>
      </c>
      <c r="B199" s="179"/>
      <c r="C199" s="184" t="s">
        <v>8</v>
      </c>
      <c r="D199" s="177" t="s">
        <v>8</v>
      </c>
      <c r="E199" s="188" t="s">
        <v>284</v>
      </c>
      <c r="F199" s="184" t="s">
        <v>259</v>
      </c>
      <c r="G199" s="177" t="s">
        <v>10</v>
      </c>
      <c r="H199" s="190" t="s">
        <v>11</v>
      </c>
    </row>
    <row r="200" spans="1:8" ht="24">
      <c r="A200" s="92" t="s">
        <v>190</v>
      </c>
      <c r="B200" s="174" t="s">
        <v>255</v>
      </c>
      <c r="C200" s="174"/>
      <c r="D200" s="174"/>
      <c r="E200" s="55"/>
      <c r="F200" s="55">
        <v>181.8</v>
      </c>
      <c r="G200" s="32"/>
      <c r="H200" s="33">
        <f t="shared" si="5"/>
        <v>0</v>
      </c>
    </row>
    <row r="201" spans="1:8" ht="12">
      <c r="A201" s="48" t="s">
        <v>190</v>
      </c>
      <c r="B201" s="132" t="s">
        <v>250</v>
      </c>
      <c r="C201" s="132"/>
      <c r="D201" s="132"/>
      <c r="E201" s="55"/>
      <c r="F201" s="55">
        <v>532.7</v>
      </c>
      <c r="G201" s="17"/>
      <c r="H201" s="33"/>
    </row>
    <row r="202" spans="1:8" ht="12">
      <c r="A202" s="13" t="s">
        <v>190</v>
      </c>
      <c r="B202" s="132" t="s">
        <v>276</v>
      </c>
      <c r="C202" s="132"/>
      <c r="D202" s="132"/>
      <c r="E202" s="55"/>
      <c r="F202" s="55"/>
      <c r="G202" s="52" t="e">
        <f>E202*100/D202</f>
        <v>#DIV/0!</v>
      </c>
      <c r="H202" s="33">
        <f t="shared" si="5"/>
        <v>0</v>
      </c>
    </row>
    <row r="203" spans="1:8" ht="25.5">
      <c r="A203" s="13" t="s">
        <v>190</v>
      </c>
      <c r="B203" s="241" t="s">
        <v>347</v>
      </c>
      <c r="C203" s="132"/>
      <c r="D203" s="295">
        <v>84.8</v>
      </c>
      <c r="E203" s="136">
        <v>84.8</v>
      </c>
      <c r="F203" s="55"/>
      <c r="G203" s="52"/>
      <c r="H203" s="33"/>
    </row>
    <row r="204" spans="1:8" ht="12">
      <c r="A204" s="13" t="s">
        <v>270</v>
      </c>
      <c r="B204" s="132" t="s">
        <v>271</v>
      </c>
      <c r="C204" s="132"/>
      <c r="D204" s="295"/>
      <c r="E204" s="136"/>
      <c r="F204" s="55"/>
      <c r="G204" s="52"/>
      <c r="H204" s="33"/>
    </row>
    <row r="205" spans="1:8" ht="12">
      <c r="A205" s="15" t="s">
        <v>320</v>
      </c>
      <c r="B205" s="74" t="s">
        <v>256</v>
      </c>
      <c r="C205" s="45"/>
      <c r="D205" s="257">
        <v>4506.414</v>
      </c>
      <c r="E205" s="281">
        <v>4796.414</v>
      </c>
      <c r="F205" s="216">
        <v>409.8</v>
      </c>
      <c r="G205" s="17"/>
      <c r="H205" s="33">
        <f t="shared" si="5"/>
        <v>290</v>
      </c>
    </row>
    <row r="206" spans="1:8" ht="12">
      <c r="A206" s="145" t="s">
        <v>228</v>
      </c>
      <c r="B206" s="21" t="s">
        <v>131</v>
      </c>
      <c r="C206" s="21"/>
      <c r="D206" s="266"/>
      <c r="E206" s="282">
        <f>E207</f>
        <v>4.836</v>
      </c>
      <c r="F206" s="17">
        <f>F207</f>
        <v>2.3</v>
      </c>
      <c r="G206" s="17"/>
      <c r="H206" s="33"/>
    </row>
    <row r="207" spans="1:8" ht="12">
      <c r="A207" s="27" t="s">
        <v>229</v>
      </c>
      <c r="B207" s="27" t="s">
        <v>211</v>
      </c>
      <c r="C207" s="27"/>
      <c r="D207" s="261"/>
      <c r="E207" s="259">
        <v>4.836</v>
      </c>
      <c r="F207" s="52">
        <v>2.3</v>
      </c>
      <c r="G207" s="17"/>
      <c r="H207" s="33"/>
    </row>
    <row r="208" spans="1:8" ht="12">
      <c r="A208" s="145" t="s">
        <v>230</v>
      </c>
      <c r="B208" s="21" t="s">
        <v>132</v>
      </c>
      <c r="C208" s="21"/>
      <c r="D208" s="266"/>
      <c r="E208" s="282">
        <f>E209</f>
        <v>-812.31648</v>
      </c>
      <c r="F208" s="17">
        <f>F209</f>
        <v>-0.3795</v>
      </c>
      <c r="G208" s="17"/>
      <c r="H208" s="33">
        <f t="shared" si="5"/>
        <v>-812.31648</v>
      </c>
    </row>
    <row r="209" spans="1:8" ht="12.75" thickBot="1">
      <c r="A209" s="48" t="s">
        <v>231</v>
      </c>
      <c r="B209" s="48" t="s">
        <v>133</v>
      </c>
      <c r="C209" s="48"/>
      <c r="D209" s="259"/>
      <c r="E209" s="259">
        <v>-812.31648</v>
      </c>
      <c r="F209" s="52">
        <v>-0.3795</v>
      </c>
      <c r="G209" s="17"/>
      <c r="H209" s="33">
        <f t="shared" si="5"/>
        <v>-812.31648</v>
      </c>
    </row>
    <row r="210" spans="1:8" ht="12.75" thickBot="1">
      <c r="A210" s="72"/>
      <c r="B210" s="137" t="s">
        <v>191</v>
      </c>
      <c r="C210" s="19">
        <f>C115+C8+C205</f>
        <v>448007.74799999996</v>
      </c>
      <c r="D210" s="252">
        <f>D115+D8+D205</f>
        <v>628746.7987</v>
      </c>
      <c r="E210" s="252">
        <f>E115+E8+E205+E208+E206</f>
        <v>569532.52273</v>
      </c>
      <c r="F210" s="170">
        <f>F115+F8+F205</f>
        <v>435220.34622</v>
      </c>
      <c r="G210" s="73">
        <f>E210*100/D210</f>
        <v>90.5821745585931</v>
      </c>
      <c r="H210" s="20">
        <f t="shared" si="5"/>
        <v>-59214.275970000075</v>
      </c>
    </row>
    <row r="211" spans="1:7" ht="12">
      <c r="A211" s="1"/>
      <c r="B211" s="146"/>
      <c r="C211" s="146"/>
      <c r="D211" s="146"/>
      <c r="E211" s="147"/>
      <c r="F211" s="147"/>
      <c r="G211" s="148"/>
    </row>
    <row r="212" spans="1:6" ht="12">
      <c r="A212" s="149" t="s">
        <v>192</v>
      </c>
      <c r="B212" s="5"/>
      <c r="C212" s="5"/>
      <c r="D212" s="5"/>
      <c r="E212" s="9"/>
      <c r="F212" s="9"/>
    </row>
    <row r="213" spans="1:7" ht="12">
      <c r="A213" s="149" t="s">
        <v>193</v>
      </c>
      <c r="B213" s="5"/>
      <c r="C213" s="5"/>
      <c r="D213" s="5"/>
      <c r="E213" s="9"/>
      <c r="F213" s="9"/>
      <c r="G213" s="1" t="s">
        <v>343</v>
      </c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  <row r="222" ht="12">
      <c r="A222" s="1"/>
    </row>
    <row r="223" ht="12">
      <c r="A223" s="1"/>
    </row>
  </sheetData>
  <sheetProtection/>
  <mergeCells count="5">
    <mergeCell ref="G5:H5"/>
    <mergeCell ref="G44:H44"/>
    <mergeCell ref="G96:H96"/>
    <mergeCell ref="G152:H152"/>
    <mergeCell ref="G197:H1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4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25.125" style="34" customWidth="1"/>
    <col min="2" max="2" width="67.625" style="1" customWidth="1"/>
    <col min="3" max="3" width="10.25390625" style="1" customWidth="1"/>
    <col min="4" max="4" width="11.62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.75">
      <c r="A1" s="1"/>
      <c r="B1" s="2" t="s">
        <v>410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425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75" t="s">
        <v>378</v>
      </c>
      <c r="E5" s="175" t="s">
        <v>5</v>
      </c>
      <c r="F5" s="186" t="s">
        <v>5</v>
      </c>
      <c r="G5" s="610" t="s">
        <v>194</v>
      </c>
      <c r="H5" s="611"/>
    </row>
    <row r="6" spans="1:8" s="9" customFormat="1" ht="12">
      <c r="A6" s="176" t="s">
        <v>6</v>
      </c>
      <c r="B6" s="176" t="s">
        <v>7</v>
      </c>
      <c r="C6" s="176" t="s">
        <v>239</v>
      </c>
      <c r="D6" s="176" t="s">
        <v>239</v>
      </c>
      <c r="E6" s="189" t="s">
        <v>426</v>
      </c>
      <c r="F6" s="189" t="s">
        <v>426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77" t="s">
        <v>8</v>
      </c>
      <c r="E7" s="177" t="s">
        <v>376</v>
      </c>
      <c r="F7" s="188" t="s">
        <v>284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307" t="s">
        <v>264</v>
      </c>
      <c r="C8" s="180">
        <f>C9+C21+C38+C45+C76+C88+C97+C128+C60+C96+C33+C95+C15+C36</f>
        <v>74001.673</v>
      </c>
      <c r="D8" s="281">
        <f>D9+D21+D38+D45+D76+D88+D97+D128+D60+D96+D33+D95+D15+D36+D94</f>
        <v>109267.87099999998</v>
      </c>
      <c r="E8" s="281">
        <f>E9+E21+E38+E45+E76+E88+E97+E128+E60+E96+E33+E95+E15+E36+E94</f>
        <v>70236.14379</v>
      </c>
      <c r="F8" s="18">
        <v>68121.59554</v>
      </c>
      <c r="G8" s="181">
        <f aca="true" t="shared" si="0" ref="G8:G13">E8*100/D8</f>
        <v>64.27886179826824</v>
      </c>
      <c r="H8" s="182">
        <f aca="true" t="shared" si="1" ref="H8:H90">E8-D8</f>
        <v>-39031.72720999998</v>
      </c>
    </row>
    <row r="9" spans="1:8" s="25" customFormat="1" ht="12">
      <c r="A9" s="145" t="s">
        <v>13</v>
      </c>
      <c r="B9" s="306" t="s">
        <v>265</v>
      </c>
      <c r="C9" s="59">
        <f>C10</f>
        <v>39437</v>
      </c>
      <c r="D9" s="253">
        <f>D10</f>
        <v>41872.165</v>
      </c>
      <c r="E9" s="253">
        <f>E10</f>
        <v>32751.09068</v>
      </c>
      <c r="F9" s="59">
        <v>38216.95782</v>
      </c>
      <c r="G9" s="17">
        <f t="shared" si="0"/>
        <v>78.21685523067652</v>
      </c>
      <c r="H9" s="24">
        <f t="shared" si="1"/>
        <v>-9121.07432</v>
      </c>
    </row>
    <row r="10" spans="1:8" ht="12">
      <c r="A10" s="34" t="s">
        <v>14</v>
      </c>
      <c r="B10" s="34" t="s">
        <v>15</v>
      </c>
      <c r="C10" s="63">
        <f>C11+C12+C13+C14</f>
        <v>39437</v>
      </c>
      <c r="D10" s="258">
        <f>D11+D12+D13+D14</f>
        <v>41872.165</v>
      </c>
      <c r="E10" s="258">
        <f>E11+E12+E13+E14</f>
        <v>32751.09068</v>
      </c>
      <c r="F10" s="63">
        <v>38216.957</v>
      </c>
      <c r="G10" s="23">
        <f t="shared" si="0"/>
        <v>78.21685523067652</v>
      </c>
      <c r="H10" s="30">
        <f t="shared" si="1"/>
        <v>-9121.07432</v>
      </c>
    </row>
    <row r="11" spans="1:8" ht="24">
      <c r="A11" s="154" t="s">
        <v>285</v>
      </c>
      <c r="B11" s="157" t="s">
        <v>299</v>
      </c>
      <c r="C11" s="48">
        <v>39437</v>
      </c>
      <c r="D11" s="259">
        <v>41149.165</v>
      </c>
      <c r="E11" s="259">
        <v>32319.77782</v>
      </c>
      <c r="F11" s="52">
        <v>37656.696</v>
      </c>
      <c r="G11" s="17">
        <f t="shared" si="0"/>
        <v>78.54297364235703</v>
      </c>
      <c r="H11" s="242"/>
    </row>
    <row r="12" spans="1:8" ht="60">
      <c r="A12" s="154" t="s">
        <v>286</v>
      </c>
      <c r="B12" s="158" t="s">
        <v>300</v>
      </c>
      <c r="C12" s="34"/>
      <c r="D12" s="260">
        <v>260</v>
      </c>
      <c r="E12" s="260">
        <v>152.5648</v>
      </c>
      <c r="F12" s="35">
        <v>345.62</v>
      </c>
      <c r="G12" s="17">
        <f>E12*100/D12</f>
        <v>58.67876923076923</v>
      </c>
      <c r="H12" s="135">
        <f t="shared" si="1"/>
        <v>-107.43520000000001</v>
      </c>
    </row>
    <row r="13" spans="1:8" ht="27" customHeight="1">
      <c r="A13" s="154" t="s">
        <v>287</v>
      </c>
      <c r="B13" s="159" t="s">
        <v>301</v>
      </c>
      <c r="C13" s="27"/>
      <c r="D13" s="261">
        <v>463</v>
      </c>
      <c r="E13" s="261">
        <v>278.74806</v>
      </c>
      <c r="F13" s="28">
        <v>214.641</v>
      </c>
      <c r="G13" s="17">
        <f t="shared" si="0"/>
        <v>60.2047645788337</v>
      </c>
      <c r="H13" s="122">
        <f t="shared" si="1"/>
        <v>-184.25194</v>
      </c>
    </row>
    <row r="14" spans="1:8" ht="50.25" customHeight="1" thickBot="1">
      <c r="A14" s="298" t="s">
        <v>288</v>
      </c>
      <c r="B14" s="299" t="s">
        <v>298</v>
      </c>
      <c r="C14" s="156"/>
      <c r="D14" s="121"/>
      <c r="E14" s="121"/>
      <c r="F14" s="39"/>
      <c r="G14" s="23"/>
      <c r="H14" s="30">
        <f t="shared" si="1"/>
        <v>0</v>
      </c>
    </row>
    <row r="15" spans="1:8" ht="24" customHeight="1" thickBot="1">
      <c r="A15" s="302" t="s">
        <v>359</v>
      </c>
      <c r="B15" s="303" t="s">
        <v>358</v>
      </c>
      <c r="C15" s="102">
        <f>C16</f>
        <v>11986.342999999999</v>
      </c>
      <c r="D15" s="245">
        <f>D16</f>
        <v>11986.342999999999</v>
      </c>
      <c r="E15" s="245">
        <f>E16</f>
        <v>8004.488399999999</v>
      </c>
      <c r="F15" s="97"/>
      <c r="G15" s="98">
        <f aca="true" t="shared" si="2" ref="G15:G24">E15*100/D15</f>
        <v>66.78007128612956</v>
      </c>
      <c r="H15" s="138"/>
    </row>
    <row r="16" spans="1:8" ht="21.75" customHeight="1">
      <c r="A16" s="300" t="s">
        <v>360</v>
      </c>
      <c r="B16" s="232" t="s">
        <v>361</v>
      </c>
      <c r="C16" s="131">
        <f>C17+C18+C19+C20</f>
        <v>11986.342999999999</v>
      </c>
      <c r="D16" s="136">
        <f>D17+D18+D19+D20</f>
        <v>11986.342999999999</v>
      </c>
      <c r="E16" s="131">
        <f>E17+E18+E19+E20</f>
        <v>8004.488399999999</v>
      </c>
      <c r="F16" s="55"/>
      <c r="G16" s="32">
        <f t="shared" si="2"/>
        <v>66.78007128612956</v>
      </c>
      <c r="H16" s="33"/>
    </row>
    <row r="17" spans="1:8" ht="19.5" customHeight="1">
      <c r="A17" s="300" t="s">
        <v>362</v>
      </c>
      <c r="B17" s="301" t="s">
        <v>366</v>
      </c>
      <c r="C17" s="112">
        <v>4387.018</v>
      </c>
      <c r="D17" s="259">
        <v>4387.018</v>
      </c>
      <c r="E17" s="259">
        <v>3032.99718</v>
      </c>
      <c r="F17" s="52"/>
      <c r="G17" s="17">
        <f t="shared" si="2"/>
        <v>69.13573593725852</v>
      </c>
      <c r="H17" s="88"/>
    </row>
    <row r="18" spans="1:8" ht="18" customHeight="1">
      <c r="A18" s="300" t="s">
        <v>363</v>
      </c>
      <c r="B18" s="301" t="s">
        <v>367</v>
      </c>
      <c r="C18" s="112">
        <v>90.936</v>
      </c>
      <c r="D18" s="259">
        <v>90.936</v>
      </c>
      <c r="E18" s="259">
        <v>66.59973</v>
      </c>
      <c r="F18" s="52"/>
      <c r="G18" s="17">
        <f t="shared" si="2"/>
        <v>73.23802454473474</v>
      </c>
      <c r="H18" s="88"/>
    </row>
    <row r="19" spans="1:8" ht="15.75" customHeight="1">
      <c r="A19" s="300" t="s">
        <v>364</v>
      </c>
      <c r="B19" s="301" t="s">
        <v>368</v>
      </c>
      <c r="C19" s="112">
        <v>7102.721</v>
      </c>
      <c r="D19" s="259">
        <v>7102.721</v>
      </c>
      <c r="E19" s="259">
        <v>5119.70935</v>
      </c>
      <c r="F19" s="52"/>
      <c r="G19" s="17">
        <f t="shared" si="2"/>
        <v>72.080958128582</v>
      </c>
      <c r="H19" s="88"/>
    </row>
    <row r="20" spans="1:8" ht="12" customHeight="1">
      <c r="A20" s="300" t="s">
        <v>365</v>
      </c>
      <c r="B20" s="301" t="s">
        <v>369</v>
      </c>
      <c r="C20" s="112">
        <v>405.668</v>
      </c>
      <c r="D20" s="259">
        <v>405.668</v>
      </c>
      <c r="E20" s="259">
        <v>-214.81786</v>
      </c>
      <c r="F20" s="52"/>
      <c r="G20" s="17">
        <f t="shared" si="2"/>
        <v>-52.9541053275092</v>
      </c>
      <c r="H20" s="88"/>
    </row>
    <row r="21" spans="1:8" s="47" customFormat="1" ht="12">
      <c r="A21" s="45" t="s">
        <v>16</v>
      </c>
      <c r="B21" s="45" t="s">
        <v>17</v>
      </c>
      <c r="C21" s="165">
        <f>C22+C26+C28+C30+C32</f>
        <v>5791.5</v>
      </c>
      <c r="D21" s="254">
        <f>D22+D26+D28+D30+D32+D29+D31</f>
        <v>8283.3</v>
      </c>
      <c r="E21" s="254">
        <f>E22+E26+E28+E30+E32+E31</f>
        <v>5317.744889999999</v>
      </c>
      <c r="F21" s="165">
        <v>6090.961</v>
      </c>
      <c r="G21" s="32">
        <f t="shared" si="2"/>
        <v>64.19838578827279</v>
      </c>
      <c r="H21" s="33">
        <f t="shared" si="1"/>
        <v>-2965.5551100000002</v>
      </c>
    </row>
    <row r="22" spans="1:8" s="47" customFormat="1" ht="23.25" customHeight="1">
      <c r="A22" s="48" t="s">
        <v>198</v>
      </c>
      <c r="B22" s="49" t="s">
        <v>195</v>
      </c>
      <c r="C22" s="50">
        <f>C23+C24</f>
        <v>2914.8</v>
      </c>
      <c r="D22" s="262">
        <f>D23+D24</f>
        <v>3014.8</v>
      </c>
      <c r="E22" s="262">
        <f>E23+E24</f>
        <v>827.1144999999999</v>
      </c>
      <c r="F22" s="51">
        <v>1749.532</v>
      </c>
      <c r="G22" s="52">
        <f t="shared" si="2"/>
        <v>27.4351366591482</v>
      </c>
      <c r="H22" s="33">
        <f t="shared" si="1"/>
        <v>-2187.6855000000005</v>
      </c>
    </row>
    <row r="23" spans="1:8" s="47" customFormat="1" ht="24" customHeight="1">
      <c r="A23" s="48" t="s">
        <v>379</v>
      </c>
      <c r="B23" s="49" t="s">
        <v>196</v>
      </c>
      <c r="C23" s="49">
        <v>654.8</v>
      </c>
      <c r="D23" s="285">
        <v>754.8</v>
      </c>
      <c r="E23" s="262">
        <v>540.48448</v>
      </c>
      <c r="F23" s="50">
        <v>649.424</v>
      </c>
      <c r="G23" s="52">
        <f t="shared" si="2"/>
        <v>71.60631690514043</v>
      </c>
      <c r="H23" s="33">
        <f t="shared" si="1"/>
        <v>-214.31552</v>
      </c>
    </row>
    <row r="24" spans="1:8" s="47" customFormat="1" ht="24">
      <c r="A24" s="48" t="s">
        <v>380</v>
      </c>
      <c r="B24" s="49" t="s">
        <v>197</v>
      </c>
      <c r="C24" s="49">
        <v>2260</v>
      </c>
      <c r="D24" s="285">
        <v>2260</v>
      </c>
      <c r="E24" s="262">
        <v>286.63002</v>
      </c>
      <c r="F24" s="50">
        <v>1116.743</v>
      </c>
      <c r="G24" s="52">
        <f t="shared" si="2"/>
        <v>12.68274424778761</v>
      </c>
      <c r="H24" s="33">
        <f t="shared" si="1"/>
        <v>-1973.36998</v>
      </c>
    </row>
    <row r="25" spans="1:8" s="47" customFormat="1" ht="36">
      <c r="A25" s="48" t="s">
        <v>381</v>
      </c>
      <c r="B25" s="49" t="s">
        <v>382</v>
      </c>
      <c r="C25" s="49"/>
      <c r="D25" s="285"/>
      <c r="E25" s="262">
        <v>-77.36549</v>
      </c>
      <c r="F25" s="50">
        <v>-17.86193</v>
      </c>
      <c r="G25" s="52"/>
      <c r="H25" s="24"/>
    </row>
    <row r="26" spans="1:8" ht="37.5" customHeight="1">
      <c r="A26" s="48" t="s">
        <v>201</v>
      </c>
      <c r="B26" s="54" t="s">
        <v>356</v>
      </c>
      <c r="C26" s="54"/>
      <c r="D26" s="286"/>
      <c r="E26" s="259"/>
      <c r="F26" s="48"/>
      <c r="G26" s="29"/>
      <c r="H26" s="30">
        <f t="shared" si="1"/>
        <v>0</v>
      </c>
    </row>
    <row r="27" spans="1:8" ht="12">
      <c r="A27" s="27" t="s">
        <v>18</v>
      </c>
      <c r="B27" s="27" t="s">
        <v>19</v>
      </c>
      <c r="C27" s="27"/>
      <c r="D27" s="261"/>
      <c r="E27" s="261"/>
      <c r="F27" s="28"/>
      <c r="G27" s="29"/>
      <c r="H27" s="30"/>
    </row>
    <row r="28" spans="1:8" ht="12">
      <c r="A28" s="13"/>
      <c r="B28" s="13" t="s">
        <v>20</v>
      </c>
      <c r="C28" s="13">
        <v>2353.2</v>
      </c>
      <c r="D28" s="263">
        <v>3453.2</v>
      </c>
      <c r="E28" s="263">
        <v>3577.57086</v>
      </c>
      <c r="F28" s="37">
        <v>3694.657</v>
      </c>
      <c r="G28" s="55">
        <f aca="true" t="shared" si="3" ref="G28:G38">E28*100/D28</f>
        <v>103.60161183829493</v>
      </c>
      <c r="H28" s="56">
        <f t="shared" si="1"/>
        <v>124.37086</v>
      </c>
    </row>
    <row r="29" spans="1:8" ht="24">
      <c r="A29" s="48" t="s">
        <v>383</v>
      </c>
      <c r="B29" s="54" t="s">
        <v>384</v>
      </c>
      <c r="C29" s="13"/>
      <c r="D29" s="263">
        <v>25</v>
      </c>
      <c r="E29" s="263">
        <v>-5.77787</v>
      </c>
      <c r="F29" s="37">
        <v>13.563</v>
      </c>
      <c r="G29" s="55">
        <f t="shared" si="3"/>
        <v>-23.11148</v>
      </c>
      <c r="H29" s="56"/>
    </row>
    <row r="30" spans="1:8" ht="12">
      <c r="A30" s="13" t="s">
        <v>21</v>
      </c>
      <c r="B30" s="13" t="s">
        <v>22</v>
      </c>
      <c r="C30" s="13">
        <v>523.5</v>
      </c>
      <c r="D30" s="263">
        <v>1259.3</v>
      </c>
      <c r="E30" s="264">
        <v>700.15219</v>
      </c>
      <c r="F30" s="38">
        <v>252.741</v>
      </c>
      <c r="G30" s="55">
        <f t="shared" si="3"/>
        <v>55.598522194870164</v>
      </c>
      <c r="H30" s="56">
        <f t="shared" si="1"/>
        <v>-559.1478099999999</v>
      </c>
    </row>
    <row r="31" spans="1:8" ht="12">
      <c r="A31" s="13" t="s">
        <v>385</v>
      </c>
      <c r="B31" s="13" t="s">
        <v>386</v>
      </c>
      <c r="C31" s="13"/>
      <c r="D31" s="263">
        <v>31</v>
      </c>
      <c r="E31" s="264">
        <v>31.16712</v>
      </c>
      <c r="F31" s="38">
        <v>7.9</v>
      </c>
      <c r="G31" s="55"/>
      <c r="H31" s="56"/>
    </row>
    <row r="32" spans="1:8" ht="12">
      <c r="A32" s="13" t="s">
        <v>302</v>
      </c>
      <c r="B32" s="13" t="s">
        <v>303</v>
      </c>
      <c r="C32" s="13"/>
      <c r="D32" s="263">
        <v>500</v>
      </c>
      <c r="E32" s="264">
        <v>181.74022</v>
      </c>
      <c r="F32" s="38">
        <v>133.371</v>
      </c>
      <c r="G32" s="55">
        <f t="shared" si="3"/>
        <v>36.348044</v>
      </c>
      <c r="H32" s="56">
        <f t="shared" si="1"/>
        <v>-318.25978</v>
      </c>
    </row>
    <row r="33" spans="1:8" ht="12">
      <c r="A33" s="15" t="s">
        <v>23</v>
      </c>
      <c r="B33" s="12" t="s">
        <v>24</v>
      </c>
      <c r="C33" s="57">
        <f>C34+C35</f>
        <v>7681.08</v>
      </c>
      <c r="D33" s="255">
        <f>D34+D35</f>
        <v>8690.582999999999</v>
      </c>
      <c r="E33" s="255">
        <f>E34+E35</f>
        <v>6888.09059</v>
      </c>
      <c r="F33" s="57">
        <f>F34+F35+F36</f>
        <v>4572.786</v>
      </c>
      <c r="G33" s="17">
        <f t="shared" si="3"/>
        <v>79.2592463589612</v>
      </c>
      <c r="H33" s="33">
        <f t="shared" si="1"/>
        <v>-1802.492409999999</v>
      </c>
    </row>
    <row r="34" spans="1:9" ht="12">
      <c r="A34" s="34" t="s">
        <v>387</v>
      </c>
      <c r="B34" s="34" t="s">
        <v>26</v>
      </c>
      <c r="C34" s="34">
        <v>803</v>
      </c>
      <c r="D34" s="260">
        <v>987</v>
      </c>
      <c r="E34" s="121">
        <v>602.63205</v>
      </c>
      <c r="F34" s="39">
        <v>535.587</v>
      </c>
      <c r="G34" s="52">
        <f t="shared" si="3"/>
        <v>61.0569452887538</v>
      </c>
      <c r="H34" s="56">
        <f t="shared" si="1"/>
        <v>-384.36794999999995</v>
      </c>
      <c r="I34" s="47"/>
    </row>
    <row r="35" spans="1:8" ht="12">
      <c r="A35" s="58" t="s">
        <v>29</v>
      </c>
      <c r="B35" s="58" t="s">
        <v>30</v>
      </c>
      <c r="C35" s="58">
        <v>6878.08</v>
      </c>
      <c r="D35" s="264">
        <v>7703.583</v>
      </c>
      <c r="E35" s="259">
        <v>6285.45854</v>
      </c>
      <c r="F35" s="52">
        <v>4037.199</v>
      </c>
      <c r="G35" s="52">
        <f t="shared" si="3"/>
        <v>81.59136521278475</v>
      </c>
      <c r="H35" s="56">
        <f t="shared" si="1"/>
        <v>-1418.12446</v>
      </c>
    </row>
    <row r="36" spans="1:8" ht="12">
      <c r="A36" s="26" t="s">
        <v>372</v>
      </c>
      <c r="B36" s="6" t="s">
        <v>373</v>
      </c>
      <c r="C36" s="81">
        <f>C37</f>
        <v>0</v>
      </c>
      <c r="D36" s="255">
        <f>D37</f>
        <v>0</v>
      </c>
      <c r="E36" s="259"/>
      <c r="F36" s="52"/>
      <c r="G36" s="39"/>
      <c r="H36" s="60"/>
    </row>
    <row r="37" spans="1:8" ht="12">
      <c r="A37" s="27" t="s">
        <v>374</v>
      </c>
      <c r="B37" s="27" t="s">
        <v>375</v>
      </c>
      <c r="C37" s="58"/>
      <c r="D37" s="264"/>
      <c r="E37" s="259"/>
      <c r="F37" s="52"/>
      <c r="G37" s="39"/>
      <c r="H37" s="60"/>
    </row>
    <row r="38" spans="1:8" ht="12">
      <c r="A38" s="26" t="s">
        <v>31</v>
      </c>
      <c r="B38" s="6" t="s">
        <v>32</v>
      </c>
      <c r="C38" s="59">
        <f>C40+C42+C43</f>
        <v>882.65</v>
      </c>
      <c r="D38" s="253">
        <f>D40+D42+D43</f>
        <v>3252.25</v>
      </c>
      <c r="E38" s="253">
        <f>E40+E42+E43</f>
        <v>1144.18709</v>
      </c>
      <c r="F38" s="59">
        <f>F40+F42+F43</f>
        <v>758.97</v>
      </c>
      <c r="G38" s="29">
        <f t="shared" si="3"/>
        <v>35.18140026135752</v>
      </c>
      <c r="H38" s="24">
        <f t="shared" si="1"/>
        <v>-2108.06291</v>
      </c>
    </row>
    <row r="39" spans="1:8" ht="12">
      <c r="A39" s="27" t="s">
        <v>33</v>
      </c>
      <c r="B39" s="27" t="s">
        <v>34</v>
      </c>
      <c r="C39" s="27"/>
      <c r="D39" s="261"/>
      <c r="E39" s="261"/>
      <c r="F39" s="28"/>
      <c r="G39" s="29"/>
      <c r="H39" s="30">
        <f t="shared" si="1"/>
        <v>0</v>
      </c>
    </row>
    <row r="40" spans="2:8" ht="12">
      <c r="B40" s="34" t="s">
        <v>35</v>
      </c>
      <c r="C40" s="35">
        <f>C41</f>
        <v>882.65</v>
      </c>
      <c r="D40" s="260">
        <f>D41</f>
        <v>3182.65</v>
      </c>
      <c r="E40" s="260">
        <f>E41</f>
        <v>1060.09709</v>
      </c>
      <c r="F40" s="35">
        <f>F41</f>
        <v>636.6</v>
      </c>
      <c r="G40" s="55">
        <f>E40*100/D40</f>
        <v>33.30862928691499</v>
      </c>
      <c r="H40" s="56">
        <f t="shared" si="1"/>
        <v>-2122.5529100000003</v>
      </c>
    </row>
    <row r="41" spans="1:8" ht="12">
      <c r="A41" s="27" t="s">
        <v>36</v>
      </c>
      <c r="B41" s="58" t="s">
        <v>37</v>
      </c>
      <c r="C41" s="58">
        <v>882.65</v>
      </c>
      <c r="D41" s="264">
        <v>3182.65</v>
      </c>
      <c r="E41" s="121">
        <v>1060.09709</v>
      </c>
      <c r="F41" s="39">
        <v>636.6</v>
      </c>
      <c r="G41" s="55">
        <f>E41*100/D41</f>
        <v>33.30862928691499</v>
      </c>
      <c r="H41" s="56">
        <f t="shared" si="1"/>
        <v>-2122.5529100000003</v>
      </c>
    </row>
    <row r="42" spans="1:8" ht="12">
      <c r="A42" s="27" t="s">
        <v>38</v>
      </c>
      <c r="B42" s="27" t="s">
        <v>39</v>
      </c>
      <c r="C42" s="27"/>
      <c r="D42" s="261">
        <v>69.6</v>
      </c>
      <c r="E42" s="264">
        <v>84.09</v>
      </c>
      <c r="F42" s="38">
        <v>104.37</v>
      </c>
      <c r="G42" s="39">
        <f>E42*100/D42</f>
        <v>120.8189655172414</v>
      </c>
      <c r="H42" s="60">
        <f t="shared" si="1"/>
        <v>14.490000000000009</v>
      </c>
    </row>
    <row r="43" spans="1:8" ht="12">
      <c r="A43" s="27"/>
      <c r="B43" s="27" t="s">
        <v>314</v>
      </c>
      <c r="C43" s="27"/>
      <c r="D43" s="261"/>
      <c r="E43" s="261"/>
      <c r="F43" s="28">
        <v>18</v>
      </c>
      <c r="G43" s="39"/>
      <c r="H43" s="60"/>
    </row>
    <row r="44" spans="1:9" ht="12">
      <c r="A44" s="26" t="s">
        <v>40</v>
      </c>
      <c r="B44" s="14" t="s">
        <v>41</v>
      </c>
      <c r="C44" s="64"/>
      <c r="D44" s="287"/>
      <c r="E44" s="265"/>
      <c r="F44" s="65"/>
      <c r="G44" s="29"/>
      <c r="H44" s="30"/>
      <c r="I44" s="9"/>
    </row>
    <row r="45" spans="1:9" ht="12">
      <c r="A45" s="15"/>
      <c r="B45" s="308" t="s">
        <v>42</v>
      </c>
      <c r="C45" s="46"/>
      <c r="D45" s="254"/>
      <c r="E45" s="257">
        <f>E50+E52+E46+E49+E47+E48</f>
        <v>2.739</v>
      </c>
      <c r="F45" s="66">
        <v>15.915</v>
      </c>
      <c r="G45" s="32"/>
      <c r="H45" s="33">
        <f t="shared" si="1"/>
        <v>2.739</v>
      </c>
      <c r="I45" s="9"/>
    </row>
    <row r="46" spans="1:8" s="9" customFormat="1" ht="12">
      <c r="A46" s="13" t="s">
        <v>43</v>
      </c>
      <c r="B46" s="67" t="s">
        <v>44</v>
      </c>
      <c r="C46" s="68"/>
      <c r="D46" s="269"/>
      <c r="E46" s="263"/>
      <c r="F46" s="66"/>
      <c r="G46" s="32"/>
      <c r="H46" s="33">
        <f t="shared" si="1"/>
        <v>0</v>
      </c>
    </row>
    <row r="47" spans="1:8" s="9" customFormat="1" ht="12">
      <c r="A47" s="13" t="s">
        <v>45</v>
      </c>
      <c r="B47" s="67" t="s">
        <v>46</v>
      </c>
      <c r="C47" s="68"/>
      <c r="D47" s="269"/>
      <c r="E47" s="263"/>
      <c r="F47" s="37"/>
      <c r="G47" s="17"/>
      <c r="H47" s="33">
        <f t="shared" si="1"/>
        <v>0</v>
      </c>
    </row>
    <row r="48" spans="1:8" s="9" customFormat="1" ht="12">
      <c r="A48" s="13" t="s">
        <v>47</v>
      </c>
      <c r="B48" s="67" t="s">
        <v>48</v>
      </c>
      <c r="C48" s="68"/>
      <c r="D48" s="269"/>
      <c r="E48" s="263"/>
      <c r="F48" s="37"/>
      <c r="G48" s="17"/>
      <c r="H48" s="33">
        <f t="shared" si="1"/>
        <v>0</v>
      </c>
    </row>
    <row r="49" spans="1:8" s="9" customFormat="1" ht="12">
      <c r="A49" s="13" t="s">
        <v>49</v>
      </c>
      <c r="B49" s="67" t="s">
        <v>50</v>
      </c>
      <c r="C49" s="68"/>
      <c r="D49" s="269"/>
      <c r="E49" s="263"/>
      <c r="F49" s="69"/>
      <c r="G49" s="17"/>
      <c r="H49" s="33">
        <f t="shared" si="1"/>
        <v>0</v>
      </c>
    </row>
    <row r="50" spans="1:9" s="9" customFormat="1" ht="12">
      <c r="A50" s="13" t="s">
        <v>51</v>
      </c>
      <c r="B50" s="58" t="s">
        <v>52</v>
      </c>
      <c r="C50" s="13"/>
      <c r="D50" s="263"/>
      <c r="E50" s="263"/>
      <c r="F50" s="37"/>
      <c r="G50" s="17"/>
      <c r="H50" s="33">
        <f t="shared" si="1"/>
        <v>0</v>
      </c>
      <c r="I50" s="47"/>
    </row>
    <row r="51" spans="1:9" s="9" customFormat="1" ht="12">
      <c r="A51" s="58" t="s">
        <v>53</v>
      </c>
      <c r="B51" s="58" t="s">
        <v>54</v>
      </c>
      <c r="C51" s="58"/>
      <c r="D51" s="264"/>
      <c r="E51" s="259"/>
      <c r="F51" s="52"/>
      <c r="G51" s="17"/>
      <c r="H51" s="33">
        <f t="shared" si="1"/>
        <v>0</v>
      </c>
      <c r="I51" s="47"/>
    </row>
    <row r="52" spans="1:8" s="47" customFormat="1" ht="12">
      <c r="A52" s="27" t="s">
        <v>55</v>
      </c>
      <c r="B52" s="27" t="s">
        <v>56</v>
      </c>
      <c r="C52" s="28">
        <f>C58+C59</f>
        <v>0</v>
      </c>
      <c r="D52" s="261">
        <f>D58+D59</f>
        <v>0</v>
      </c>
      <c r="E52" s="261">
        <f>E58+E59</f>
        <v>2.739</v>
      </c>
      <c r="F52" s="28">
        <v>15.915</v>
      </c>
      <c r="G52" s="29"/>
      <c r="H52" s="24">
        <f t="shared" si="1"/>
        <v>2.739</v>
      </c>
    </row>
    <row r="53" spans="1:8" s="9" customFormat="1" ht="12.75" hidden="1" thickBot="1">
      <c r="A53" s="185" t="s">
        <v>4</v>
      </c>
      <c r="B53" s="178"/>
      <c r="C53" s="185" t="s">
        <v>238</v>
      </c>
      <c r="D53" s="185" t="s">
        <v>398</v>
      </c>
      <c r="E53" s="175" t="s">
        <v>5</v>
      </c>
      <c r="F53" s="175" t="s">
        <v>5</v>
      </c>
      <c r="G53" s="613" t="s">
        <v>194</v>
      </c>
      <c r="H53" s="614"/>
    </row>
    <row r="54" spans="1:8" s="9" customFormat="1" ht="12" hidden="1">
      <c r="A54" s="183" t="s">
        <v>6</v>
      </c>
      <c r="B54" s="176" t="s">
        <v>7</v>
      </c>
      <c r="C54" s="183" t="s">
        <v>239</v>
      </c>
      <c r="D54" s="183" t="s">
        <v>239</v>
      </c>
      <c r="E54" s="189" t="s">
        <v>316</v>
      </c>
      <c r="F54" s="189" t="s">
        <v>316</v>
      </c>
      <c r="G54" s="175"/>
      <c r="H54" s="178"/>
    </row>
    <row r="55" spans="1:8" ht="12.75" hidden="1" thickBot="1">
      <c r="A55" s="184" t="s">
        <v>9</v>
      </c>
      <c r="B55" s="179"/>
      <c r="C55" s="184" t="s">
        <v>8</v>
      </c>
      <c r="D55" s="184" t="s">
        <v>8</v>
      </c>
      <c r="E55" s="177" t="s">
        <v>376</v>
      </c>
      <c r="F55" s="184">
        <v>2013</v>
      </c>
      <c r="G55" s="177" t="s">
        <v>10</v>
      </c>
      <c r="H55" s="190" t="s">
        <v>11</v>
      </c>
    </row>
    <row r="56" spans="1:8" s="47" customFormat="1" ht="12">
      <c r="A56" s="34" t="s">
        <v>57</v>
      </c>
      <c r="B56" s="34" t="s">
        <v>58</v>
      </c>
      <c r="C56" s="34"/>
      <c r="D56" s="34"/>
      <c r="E56" s="71"/>
      <c r="F56" s="71"/>
      <c r="G56" s="23"/>
      <c r="H56" s="24"/>
    </row>
    <row r="57" spans="1:8" s="47" customFormat="1" ht="12">
      <c r="A57" s="34"/>
      <c r="B57" s="34" t="s">
        <v>59</v>
      </c>
      <c r="C57" s="34"/>
      <c r="D57" s="34"/>
      <c r="E57" s="71"/>
      <c r="F57" s="71"/>
      <c r="G57" s="23"/>
      <c r="H57" s="24"/>
    </row>
    <row r="58" spans="1:9" s="47" customFormat="1" ht="12" customHeight="1">
      <c r="A58" s="13"/>
      <c r="B58" s="13" t="s">
        <v>60</v>
      </c>
      <c r="C58" s="13"/>
      <c r="D58" s="13"/>
      <c r="E58" s="263"/>
      <c r="F58" s="37"/>
      <c r="G58" s="32"/>
      <c r="H58" s="33">
        <f t="shared" si="1"/>
        <v>0</v>
      </c>
      <c r="I58" s="4"/>
    </row>
    <row r="59" spans="1:9" s="47" customFormat="1" ht="19.5" customHeight="1" thickBot="1">
      <c r="A59" s="34" t="s">
        <v>61</v>
      </c>
      <c r="B59" s="34" t="s">
        <v>62</v>
      </c>
      <c r="C59" s="34"/>
      <c r="D59" s="34"/>
      <c r="E59" s="121">
        <v>2.739</v>
      </c>
      <c r="F59" s="39">
        <v>15.915</v>
      </c>
      <c r="G59" s="23"/>
      <c r="H59" s="24">
        <f t="shared" si="1"/>
        <v>2.739</v>
      </c>
      <c r="I59" s="4"/>
    </row>
    <row r="60" spans="1:8" ht="24.75" thickBot="1">
      <c r="A60" s="100" t="s">
        <v>63</v>
      </c>
      <c r="B60" s="325" t="s">
        <v>203</v>
      </c>
      <c r="C60" s="42">
        <f>C63+C67+C70</f>
        <v>3883.5</v>
      </c>
      <c r="D60" s="326">
        <f>D63+D67+D70</f>
        <v>18815.629999999997</v>
      </c>
      <c r="E60" s="326">
        <f>E63+E67+E70</f>
        <v>7325.60363</v>
      </c>
      <c r="F60" s="42">
        <v>7068.616</v>
      </c>
      <c r="G60" s="73">
        <f>E60*100/D60</f>
        <v>38.9336080163141</v>
      </c>
      <c r="H60" s="20">
        <f t="shared" si="1"/>
        <v>-11490.026369999998</v>
      </c>
    </row>
    <row r="61" spans="2:8" ht="0.75" customHeight="1">
      <c r="B61" s="74"/>
      <c r="C61" s="74"/>
      <c r="D61" s="288"/>
      <c r="E61" s="66">
        <f>E63+E70+E75+E65+E74</f>
        <v>13958.48239</v>
      </c>
      <c r="F61" s="66">
        <f>F63+F70+F75+F65+F74</f>
        <v>13553.498000000001</v>
      </c>
      <c r="G61" s="23" t="e">
        <f>E61*100/D61</f>
        <v>#DIV/0!</v>
      </c>
      <c r="H61" s="24">
        <f t="shared" si="1"/>
        <v>13958.48239</v>
      </c>
    </row>
    <row r="62" spans="1:8" ht="12">
      <c r="A62" s="27" t="s">
        <v>64</v>
      </c>
      <c r="B62" s="27" t="s">
        <v>65</v>
      </c>
      <c r="C62" s="27"/>
      <c r="D62" s="261"/>
      <c r="E62" s="28"/>
      <c r="F62" s="28"/>
      <c r="G62" s="29"/>
      <c r="H62" s="30">
        <f t="shared" si="1"/>
        <v>0</v>
      </c>
    </row>
    <row r="63" spans="2:8" ht="13.5" customHeight="1">
      <c r="B63" s="34" t="s">
        <v>66</v>
      </c>
      <c r="C63" s="35">
        <f>C65</f>
        <v>3282.5</v>
      </c>
      <c r="D63" s="260">
        <f>D65</f>
        <v>16103.8</v>
      </c>
      <c r="E63" s="260">
        <f>E65</f>
        <v>6839.83908</v>
      </c>
      <c r="F63" s="35">
        <v>6618.157</v>
      </c>
      <c r="G63" s="63">
        <f>E63*100/D63</f>
        <v>42.4734477576721</v>
      </c>
      <c r="H63" s="60">
        <f t="shared" si="1"/>
        <v>-9263.96092</v>
      </c>
    </row>
    <row r="64" spans="1:8" ht="12">
      <c r="A64" s="27" t="s">
        <v>267</v>
      </c>
      <c r="B64" s="27" t="s">
        <v>65</v>
      </c>
      <c r="C64" s="27"/>
      <c r="D64" s="261"/>
      <c r="E64" s="261"/>
      <c r="F64" s="28"/>
      <c r="G64" s="39"/>
      <c r="H64" s="61">
        <f t="shared" si="1"/>
        <v>0</v>
      </c>
    </row>
    <row r="65" spans="2:8" ht="15" customHeight="1">
      <c r="B65" s="34" t="s">
        <v>67</v>
      </c>
      <c r="C65" s="34">
        <v>3282.5</v>
      </c>
      <c r="D65" s="260">
        <v>16103.8</v>
      </c>
      <c r="E65" s="260">
        <v>6839.83908</v>
      </c>
      <c r="F65" s="35">
        <v>6618.157</v>
      </c>
      <c r="G65" s="63">
        <f>E65*100/D65</f>
        <v>42.4734477576721</v>
      </c>
      <c r="H65" s="60">
        <f t="shared" si="1"/>
        <v>-9263.96092</v>
      </c>
    </row>
    <row r="66" spans="1:8" ht="12">
      <c r="A66" s="27" t="s">
        <v>277</v>
      </c>
      <c r="B66" s="27" t="s">
        <v>65</v>
      </c>
      <c r="C66" s="27"/>
      <c r="D66" s="261"/>
      <c r="E66" s="261"/>
      <c r="F66" s="28"/>
      <c r="G66" s="39"/>
      <c r="H66" s="61">
        <f>E66-D66</f>
        <v>0</v>
      </c>
    </row>
    <row r="67" spans="2:8" ht="15" customHeight="1">
      <c r="B67" s="34" t="s">
        <v>67</v>
      </c>
      <c r="C67" s="34">
        <v>294</v>
      </c>
      <c r="D67" s="260">
        <v>1294</v>
      </c>
      <c r="E67" s="260">
        <v>232.56668</v>
      </c>
      <c r="F67" s="35">
        <v>127.57</v>
      </c>
      <c r="G67" s="63"/>
      <c r="H67" s="60">
        <v>0</v>
      </c>
    </row>
    <row r="68" spans="1:9" ht="12">
      <c r="A68" s="27" t="s">
        <v>68</v>
      </c>
      <c r="B68" s="27" t="s">
        <v>69</v>
      </c>
      <c r="C68" s="27"/>
      <c r="D68" s="261"/>
      <c r="E68" s="266"/>
      <c r="F68" s="70"/>
      <c r="G68" s="39"/>
      <c r="H68" s="61">
        <f t="shared" si="1"/>
        <v>0</v>
      </c>
      <c r="I68" s="47"/>
    </row>
    <row r="69" spans="1:9" ht="12">
      <c r="A69" s="75"/>
      <c r="B69" s="34" t="s">
        <v>70</v>
      </c>
      <c r="C69" s="34"/>
      <c r="D69" s="260"/>
      <c r="E69" s="267"/>
      <c r="F69" s="76"/>
      <c r="G69" s="63"/>
      <c r="H69" s="60">
        <f t="shared" si="1"/>
        <v>0</v>
      </c>
      <c r="I69" s="77"/>
    </row>
    <row r="70" spans="1:9" s="47" customFormat="1" ht="12">
      <c r="A70" s="75"/>
      <c r="B70" s="34" t="s">
        <v>71</v>
      </c>
      <c r="C70" s="76">
        <f>C72+C74</f>
        <v>307</v>
      </c>
      <c r="D70" s="267">
        <f>D72+D74</f>
        <v>1417.83</v>
      </c>
      <c r="E70" s="267">
        <f>E72+E74</f>
        <v>253.19787</v>
      </c>
      <c r="F70" s="267">
        <v>280.984</v>
      </c>
      <c r="G70" s="55">
        <f>E70*100/D70</f>
        <v>17.858126150525806</v>
      </c>
      <c r="H70" s="56">
        <f t="shared" si="1"/>
        <v>-1164.63213</v>
      </c>
      <c r="I70" s="77"/>
    </row>
    <row r="71" spans="1:8" s="77" customFormat="1" ht="12">
      <c r="A71" s="27" t="s">
        <v>72</v>
      </c>
      <c r="B71" s="27" t="s">
        <v>73</v>
      </c>
      <c r="C71" s="27"/>
      <c r="D71" s="261"/>
      <c r="E71" s="268"/>
      <c r="F71" s="78"/>
      <c r="G71" s="39"/>
      <c r="H71" s="61">
        <f t="shared" si="1"/>
        <v>0</v>
      </c>
    </row>
    <row r="72" spans="1:8" s="77" customFormat="1" ht="15.75" customHeight="1">
      <c r="A72" s="68"/>
      <c r="B72" s="13" t="s">
        <v>74</v>
      </c>
      <c r="C72" s="34">
        <v>307</v>
      </c>
      <c r="D72" s="260">
        <v>1307</v>
      </c>
      <c r="E72" s="269">
        <v>227.59151</v>
      </c>
      <c r="F72" s="62">
        <v>240.6</v>
      </c>
      <c r="G72" s="55">
        <f>E72*100/D72</f>
        <v>17.413275439938793</v>
      </c>
      <c r="H72" s="56">
        <f t="shared" si="1"/>
        <v>-1079.40849</v>
      </c>
    </row>
    <row r="73" spans="1:8" s="77" customFormat="1" ht="12">
      <c r="A73" s="27" t="s">
        <v>75</v>
      </c>
      <c r="B73" s="27" t="s">
        <v>73</v>
      </c>
      <c r="C73" s="27"/>
      <c r="D73" s="261"/>
      <c r="E73" s="267"/>
      <c r="F73" s="76"/>
      <c r="G73" s="39"/>
      <c r="H73" s="61"/>
    </row>
    <row r="74" spans="1:8" s="77" customFormat="1" ht="14.25" customHeight="1">
      <c r="A74" s="68"/>
      <c r="B74" s="13" t="s">
        <v>76</v>
      </c>
      <c r="C74" s="13"/>
      <c r="D74" s="263">
        <v>110.83</v>
      </c>
      <c r="E74" s="267">
        <v>25.60636</v>
      </c>
      <c r="F74" s="76">
        <v>36.2</v>
      </c>
      <c r="G74" s="55"/>
      <c r="H74" s="56">
        <f t="shared" si="1"/>
        <v>-85.22364</v>
      </c>
    </row>
    <row r="75" spans="1:8" s="77" customFormat="1" ht="17.25" customHeight="1" thickBot="1">
      <c r="A75" s="27" t="s">
        <v>77</v>
      </c>
      <c r="B75" s="27" t="s">
        <v>78</v>
      </c>
      <c r="C75" s="34"/>
      <c r="D75" s="260"/>
      <c r="E75" s="268"/>
      <c r="F75" s="78"/>
      <c r="G75" s="23"/>
      <c r="H75" s="24">
        <f t="shared" si="1"/>
        <v>0</v>
      </c>
    </row>
    <row r="76" spans="1:8" s="77" customFormat="1" ht="15" customHeight="1" thickBot="1">
      <c r="A76" s="72" t="s">
        <v>79</v>
      </c>
      <c r="B76" s="309" t="s">
        <v>80</v>
      </c>
      <c r="C76" s="43">
        <f>C78</f>
        <v>2667</v>
      </c>
      <c r="D76" s="326">
        <f>D78+D79+D81+D80</f>
        <v>5077</v>
      </c>
      <c r="E76" s="326">
        <f>E78+E79+E81+E80+E82+E83</f>
        <v>3872.6839900000004</v>
      </c>
      <c r="F76" s="43">
        <v>2454.685</v>
      </c>
      <c r="G76" s="73">
        <f>E76*100/D76</f>
        <v>76.27898345479615</v>
      </c>
      <c r="H76" s="20">
        <f t="shared" si="1"/>
        <v>-1204.3160099999996</v>
      </c>
    </row>
    <row r="77" spans="1:8" s="77" customFormat="1" ht="16.5" customHeight="1">
      <c r="A77" s="34" t="s">
        <v>390</v>
      </c>
      <c r="B77" s="34" t="s">
        <v>82</v>
      </c>
      <c r="C77" s="34"/>
      <c r="D77" s="260"/>
      <c r="E77" s="267"/>
      <c r="F77" s="75"/>
      <c r="G77" s="23"/>
      <c r="H77" s="24">
        <f t="shared" si="1"/>
        <v>0</v>
      </c>
    </row>
    <row r="78" spans="1:8" s="77" customFormat="1" ht="17.25" customHeight="1">
      <c r="A78" s="75"/>
      <c r="B78" s="34" t="s">
        <v>83</v>
      </c>
      <c r="C78" s="34">
        <v>2667</v>
      </c>
      <c r="D78" s="260">
        <v>4467</v>
      </c>
      <c r="E78" s="267">
        <v>3579.52026</v>
      </c>
      <c r="F78" s="76">
        <v>2151.945</v>
      </c>
      <c r="G78" s="23">
        <f>E78*100/D78</f>
        <v>80.13253324378776</v>
      </c>
      <c r="H78" s="24">
        <f t="shared" si="1"/>
        <v>-887.4797400000002</v>
      </c>
    </row>
    <row r="79" spans="1:8" s="77" customFormat="1" ht="30" customHeight="1">
      <c r="A79" s="27" t="s">
        <v>391</v>
      </c>
      <c r="B79" s="54" t="s">
        <v>393</v>
      </c>
      <c r="C79" s="48"/>
      <c r="D79" s="259">
        <v>60</v>
      </c>
      <c r="E79" s="262">
        <v>17.06174</v>
      </c>
      <c r="F79" s="50">
        <v>14.149</v>
      </c>
      <c r="G79" s="17"/>
      <c r="H79" s="88"/>
    </row>
    <row r="80" spans="1:8" s="77" customFormat="1" ht="30" customHeight="1">
      <c r="A80" s="27" t="s">
        <v>415</v>
      </c>
      <c r="B80" s="54" t="s">
        <v>416</v>
      </c>
      <c r="C80" s="48"/>
      <c r="D80" s="259"/>
      <c r="E80" s="262">
        <v>0.5952</v>
      </c>
      <c r="F80" s="50"/>
      <c r="G80" s="17"/>
      <c r="H80" s="88"/>
    </row>
    <row r="81" spans="1:8" s="77" customFormat="1" ht="20.25" customHeight="1">
      <c r="A81" s="27" t="s">
        <v>392</v>
      </c>
      <c r="B81" s="48" t="s">
        <v>394</v>
      </c>
      <c r="C81" s="48"/>
      <c r="D81" s="259">
        <v>550</v>
      </c>
      <c r="E81" s="262">
        <v>275.50678</v>
      </c>
      <c r="F81" s="50">
        <v>288.59</v>
      </c>
      <c r="G81" s="17"/>
      <c r="H81" s="88"/>
    </row>
    <row r="82" spans="1:8" s="77" customFormat="1" ht="20.25" customHeight="1">
      <c r="A82" s="48" t="s">
        <v>401</v>
      </c>
      <c r="B82" s="48" t="s">
        <v>402</v>
      </c>
      <c r="C82" s="48"/>
      <c r="D82" s="259"/>
      <c r="E82" s="262"/>
      <c r="F82" s="50"/>
      <c r="G82" s="17"/>
      <c r="H82" s="88"/>
    </row>
    <row r="83" spans="1:8" s="77" customFormat="1" ht="27.75" customHeight="1">
      <c r="A83" s="48" t="s">
        <v>419</v>
      </c>
      <c r="B83" s="353" t="s">
        <v>403</v>
      </c>
      <c r="C83" s="48"/>
      <c r="D83" s="259"/>
      <c r="E83" s="262">
        <v>1E-05</v>
      </c>
      <c r="F83" s="50"/>
      <c r="G83" s="17"/>
      <c r="H83" s="88"/>
    </row>
    <row r="84" spans="1:8" s="9" customFormat="1" ht="12.75" thickBot="1">
      <c r="A84" s="183" t="s">
        <v>4</v>
      </c>
      <c r="B84" s="349"/>
      <c r="C84" s="183" t="s">
        <v>238</v>
      </c>
      <c r="D84" s="317" t="s">
        <v>398</v>
      </c>
      <c r="E84" s="176" t="s">
        <v>5</v>
      </c>
      <c r="F84" s="350" t="s">
        <v>5</v>
      </c>
      <c r="G84" s="615" t="s">
        <v>194</v>
      </c>
      <c r="H84" s="616"/>
    </row>
    <row r="85" spans="1:8" s="9" customFormat="1" ht="12">
      <c r="A85" s="183" t="s">
        <v>6</v>
      </c>
      <c r="B85" s="176" t="s">
        <v>7</v>
      </c>
      <c r="C85" s="183" t="s">
        <v>239</v>
      </c>
      <c r="D85" s="317" t="s">
        <v>239</v>
      </c>
      <c r="E85" s="189" t="s">
        <v>426</v>
      </c>
      <c r="F85" s="189" t="s">
        <v>426</v>
      </c>
      <c r="G85" s="175"/>
      <c r="H85" s="178"/>
    </row>
    <row r="86" spans="1:8" ht="12.75" thickBot="1">
      <c r="A86" s="184" t="s">
        <v>9</v>
      </c>
      <c r="B86" s="179"/>
      <c r="C86" s="184" t="s">
        <v>8</v>
      </c>
      <c r="D86" s="318" t="s">
        <v>8</v>
      </c>
      <c r="E86" s="177" t="s">
        <v>376</v>
      </c>
      <c r="F86" s="188" t="s">
        <v>284</v>
      </c>
      <c r="G86" s="177" t="s">
        <v>10</v>
      </c>
      <c r="H86" s="190" t="s">
        <v>11</v>
      </c>
    </row>
    <row r="87" spans="1:9" s="77" customFormat="1" ht="12">
      <c r="A87" s="327" t="s">
        <v>84</v>
      </c>
      <c r="B87" s="321" t="s">
        <v>85</v>
      </c>
      <c r="C87" s="328"/>
      <c r="D87" s="329"/>
      <c r="E87" s="329"/>
      <c r="F87" s="330"/>
      <c r="G87" s="331"/>
      <c r="H87" s="332">
        <f t="shared" si="1"/>
        <v>0</v>
      </c>
      <c r="I87" s="47"/>
    </row>
    <row r="88" spans="1:8" s="77" customFormat="1" ht="12.75" thickBot="1">
      <c r="A88" s="333"/>
      <c r="B88" s="313" t="s">
        <v>86</v>
      </c>
      <c r="C88" s="250"/>
      <c r="D88" s="334"/>
      <c r="E88" s="335">
        <f>E89</f>
        <v>1.3</v>
      </c>
      <c r="F88" s="335"/>
      <c r="G88" s="251"/>
      <c r="H88" s="182">
        <f t="shared" si="1"/>
        <v>1.3</v>
      </c>
    </row>
    <row r="89" spans="1:9" s="47" customFormat="1" ht="12">
      <c r="A89" s="13" t="s">
        <v>87</v>
      </c>
      <c r="B89" s="75" t="s">
        <v>88</v>
      </c>
      <c r="C89" s="75"/>
      <c r="D89" s="267"/>
      <c r="E89" s="62">
        <f>E90</f>
        <v>1.3</v>
      </c>
      <c r="F89" s="62">
        <f>F90</f>
        <v>0</v>
      </c>
      <c r="G89" s="32"/>
      <c r="H89" s="33">
        <f t="shared" si="1"/>
        <v>1.3</v>
      </c>
      <c r="I89" s="77"/>
    </row>
    <row r="90" spans="1:8" s="77" customFormat="1" ht="12">
      <c r="A90" s="27" t="s">
        <v>412</v>
      </c>
      <c r="B90" s="27" t="s">
        <v>90</v>
      </c>
      <c r="C90" s="27"/>
      <c r="D90" s="261"/>
      <c r="E90" s="80">
        <f>E92</f>
        <v>1.3</v>
      </c>
      <c r="F90" s="80">
        <f>F92</f>
        <v>0</v>
      </c>
      <c r="G90" s="29"/>
      <c r="H90" s="24">
        <f t="shared" si="1"/>
        <v>1.3</v>
      </c>
    </row>
    <row r="91" spans="1:8" s="77" customFormat="1" ht="12">
      <c r="A91" s="27" t="s">
        <v>413</v>
      </c>
      <c r="B91" s="27" t="s">
        <v>92</v>
      </c>
      <c r="C91" s="27"/>
      <c r="D91" s="261"/>
      <c r="E91" s="65"/>
      <c r="F91" s="65"/>
      <c r="G91" s="29"/>
      <c r="H91" s="30"/>
    </row>
    <row r="92" spans="1:8" s="77" customFormat="1" ht="12.75" thickBot="1">
      <c r="A92" s="34"/>
      <c r="B92" s="34" t="s">
        <v>93</v>
      </c>
      <c r="C92" s="34"/>
      <c r="D92" s="260"/>
      <c r="E92" s="35">
        <v>1.3</v>
      </c>
      <c r="F92" s="35">
        <v>0</v>
      </c>
      <c r="G92" s="23"/>
      <c r="H92" s="24">
        <f aca="true" t="shared" si="4" ref="H92:H160">E92-D92</f>
        <v>1.3</v>
      </c>
    </row>
    <row r="93" spans="1:8" s="77" customFormat="1" ht="12.75" thickBot="1">
      <c r="A93" s="72" t="s">
        <v>348</v>
      </c>
      <c r="B93" s="336" t="s">
        <v>349</v>
      </c>
      <c r="C93" s="337"/>
      <c r="D93" s="274">
        <f>D95+D96+D94</f>
        <v>1942.2</v>
      </c>
      <c r="E93" s="338"/>
      <c r="F93" s="339"/>
      <c r="G93" s="73"/>
      <c r="H93" s="20"/>
    </row>
    <row r="94" spans="1:8" s="77" customFormat="1" ht="24.75" thickBot="1">
      <c r="A94" s="72" t="s">
        <v>417</v>
      </c>
      <c r="B94" s="336" t="s">
        <v>418</v>
      </c>
      <c r="C94" s="337"/>
      <c r="D94" s="338">
        <v>100</v>
      </c>
      <c r="E94" s="274"/>
      <c r="F94" s="339"/>
      <c r="G94" s="73"/>
      <c r="H94" s="20"/>
    </row>
    <row r="95" spans="1:9" s="77" customFormat="1" ht="35.25" customHeight="1" thickBot="1">
      <c r="A95" s="72" t="s">
        <v>304</v>
      </c>
      <c r="B95" s="325" t="s">
        <v>210</v>
      </c>
      <c r="C95" s="340"/>
      <c r="D95" s="341">
        <v>254</v>
      </c>
      <c r="E95" s="274"/>
      <c r="F95" s="97"/>
      <c r="G95" s="73"/>
      <c r="H95" s="20">
        <f t="shared" si="4"/>
        <v>-254</v>
      </c>
      <c r="I95" s="4"/>
    </row>
    <row r="96" spans="1:8" s="9" customFormat="1" ht="12.75" thickBot="1">
      <c r="A96" s="72" t="s">
        <v>289</v>
      </c>
      <c r="B96" s="336" t="s">
        <v>94</v>
      </c>
      <c r="C96" s="340">
        <v>639</v>
      </c>
      <c r="D96" s="341">
        <v>1588.2</v>
      </c>
      <c r="E96" s="274">
        <v>1415.20363</v>
      </c>
      <c r="F96" s="97">
        <v>1130.717</v>
      </c>
      <c r="G96" s="73">
        <f>E96*100/D96</f>
        <v>89.10739390504975</v>
      </c>
      <c r="H96" s="20">
        <f t="shared" si="4"/>
        <v>-172.99637000000007</v>
      </c>
    </row>
    <row r="97" spans="1:8" ht="12.75" thickBot="1">
      <c r="A97" s="72" t="s">
        <v>95</v>
      </c>
      <c r="B97" s="309" t="s">
        <v>96</v>
      </c>
      <c r="C97" s="43">
        <f>C99+C102+C114+C119+C123+C112+C108+C111+C121+C107+C122+C120+C118</f>
        <v>1033.6</v>
      </c>
      <c r="D97" s="326">
        <f>D99+D102+D114+D119+D123+D112+D108+D111+D121+D107+D122+D120+D118+D100+D110+D127</f>
        <v>5488.6</v>
      </c>
      <c r="E97" s="326">
        <f>E99+E102+E110+E114+E119+E123+E112+E108+E111+E121+E107+E122+E120+E127+E100+E104</f>
        <v>953.7768</v>
      </c>
      <c r="F97" s="43">
        <v>1434.845</v>
      </c>
      <c r="G97" s="73">
        <f>E97*100/D97</f>
        <v>17.377415005648068</v>
      </c>
      <c r="H97" s="20">
        <f t="shared" si="4"/>
        <v>-4534.823200000001</v>
      </c>
    </row>
    <row r="98" spans="1:9" s="9" customFormat="1" ht="12">
      <c r="A98" s="34" t="s">
        <v>279</v>
      </c>
      <c r="B98" s="34" t="s">
        <v>97</v>
      </c>
      <c r="C98" s="34"/>
      <c r="D98" s="260"/>
      <c r="E98" s="342"/>
      <c r="F98" s="343"/>
      <c r="G98" s="23"/>
      <c r="H98" s="24"/>
      <c r="I98" s="4"/>
    </row>
    <row r="99" spans="2:8" ht="12">
      <c r="B99" s="34" t="s">
        <v>98</v>
      </c>
      <c r="C99" s="34">
        <v>94.8</v>
      </c>
      <c r="D99" s="260">
        <v>94.8</v>
      </c>
      <c r="E99" s="260">
        <v>28.61169</v>
      </c>
      <c r="F99" s="35">
        <v>64.52927</v>
      </c>
      <c r="G99" s="63">
        <f>E99*100/D99</f>
        <v>30.18110759493671</v>
      </c>
      <c r="H99" s="24">
        <f t="shared" si="4"/>
        <v>-66.18831</v>
      </c>
    </row>
    <row r="100" spans="1:8" ht="12">
      <c r="A100" s="48" t="s">
        <v>395</v>
      </c>
      <c r="B100" s="54" t="s">
        <v>396</v>
      </c>
      <c r="C100" s="48"/>
      <c r="D100" s="259">
        <v>3</v>
      </c>
      <c r="E100" s="259">
        <v>1.608</v>
      </c>
      <c r="F100" s="52"/>
      <c r="G100" s="52"/>
      <c r="H100" s="88"/>
    </row>
    <row r="101" spans="1:8" ht="12">
      <c r="A101" s="27" t="s">
        <v>99</v>
      </c>
      <c r="B101" s="27" t="s">
        <v>100</v>
      </c>
      <c r="C101" s="27"/>
      <c r="D101" s="261"/>
      <c r="E101" s="261"/>
      <c r="F101" s="28"/>
      <c r="G101" s="39"/>
      <c r="H101" s="30"/>
    </row>
    <row r="102" spans="1:8" ht="12">
      <c r="A102" s="13"/>
      <c r="B102" s="13" t="s">
        <v>101</v>
      </c>
      <c r="C102" s="13">
        <v>33</v>
      </c>
      <c r="D102" s="263">
        <v>33</v>
      </c>
      <c r="E102" s="263">
        <v>9</v>
      </c>
      <c r="F102" s="37">
        <v>24.5</v>
      </c>
      <c r="G102" s="55">
        <f>E102*100/D102</f>
        <v>27.272727272727273</v>
      </c>
      <c r="H102" s="33">
        <f t="shared" si="4"/>
        <v>-24</v>
      </c>
    </row>
    <row r="103" spans="1:8" ht="12">
      <c r="A103" s="34" t="s">
        <v>423</v>
      </c>
      <c r="B103" s="34" t="s">
        <v>424</v>
      </c>
      <c r="C103" s="34"/>
      <c r="D103" s="260"/>
      <c r="E103" s="260"/>
      <c r="F103" s="35"/>
      <c r="G103" s="39"/>
      <c r="H103" s="30"/>
    </row>
    <row r="104" spans="2:8" ht="12">
      <c r="B104" s="13"/>
      <c r="C104" s="34"/>
      <c r="D104" s="260"/>
      <c r="E104" s="260">
        <v>10</v>
      </c>
      <c r="F104" s="35">
        <v>30.2</v>
      </c>
      <c r="G104" s="55"/>
      <c r="H104" s="33">
        <f t="shared" si="4"/>
        <v>10</v>
      </c>
    </row>
    <row r="105" spans="1:8" ht="12">
      <c r="A105" s="27" t="s">
        <v>105</v>
      </c>
      <c r="B105" s="27" t="s">
        <v>103</v>
      </c>
      <c r="C105" s="27"/>
      <c r="D105" s="261"/>
      <c r="E105" s="261"/>
      <c r="F105" s="28"/>
      <c r="G105" s="39"/>
      <c r="H105" s="30"/>
    </row>
    <row r="106" spans="2:8" ht="12">
      <c r="B106" s="34" t="s">
        <v>106</v>
      </c>
      <c r="C106" s="34"/>
      <c r="D106" s="260"/>
      <c r="E106" s="260"/>
      <c r="F106" s="35"/>
      <c r="G106" s="63"/>
      <c r="H106" s="24"/>
    </row>
    <row r="107" spans="2:8" ht="12">
      <c r="B107" s="34" t="s">
        <v>93</v>
      </c>
      <c r="C107" s="34"/>
      <c r="D107" s="260"/>
      <c r="E107" s="260"/>
      <c r="F107" s="35">
        <v>16.6</v>
      </c>
      <c r="G107" s="55"/>
      <c r="H107" s="33">
        <f t="shared" si="4"/>
        <v>0</v>
      </c>
    </row>
    <row r="108" spans="1:8" ht="12" customHeight="1">
      <c r="A108" s="27" t="s">
        <v>226</v>
      </c>
      <c r="B108" s="58" t="s">
        <v>227</v>
      </c>
      <c r="C108" s="58">
        <v>349.4</v>
      </c>
      <c r="D108" s="264">
        <v>324.4</v>
      </c>
      <c r="E108" s="259">
        <v>0.1</v>
      </c>
      <c r="F108" s="38"/>
      <c r="G108" s="52"/>
      <c r="H108" s="88">
        <f t="shared" si="4"/>
        <v>-324.29999999999995</v>
      </c>
    </row>
    <row r="109" spans="1:8" ht="12">
      <c r="A109" s="27" t="s">
        <v>107</v>
      </c>
      <c r="B109" s="27" t="s">
        <v>108</v>
      </c>
      <c r="C109" s="27"/>
      <c r="D109" s="261"/>
      <c r="E109" s="261"/>
      <c r="F109" s="28"/>
      <c r="G109" s="39"/>
      <c r="H109" s="30"/>
    </row>
    <row r="110" spans="1:8" ht="12">
      <c r="A110" s="13"/>
      <c r="B110" s="13" t="s">
        <v>109</v>
      </c>
      <c r="C110" s="37">
        <v>25</v>
      </c>
      <c r="D110" s="263">
        <v>385</v>
      </c>
      <c r="E110" s="263">
        <v>339</v>
      </c>
      <c r="F110" s="37">
        <v>104</v>
      </c>
      <c r="G110" s="55">
        <f>E110*100/D110</f>
        <v>88.05194805194805</v>
      </c>
      <c r="H110" s="33">
        <f t="shared" si="4"/>
        <v>-46</v>
      </c>
    </row>
    <row r="111" spans="1:8" ht="15.75" customHeight="1">
      <c r="A111" s="27" t="s">
        <v>110</v>
      </c>
      <c r="B111" s="27" t="s">
        <v>111</v>
      </c>
      <c r="C111" s="28"/>
      <c r="D111" s="261">
        <v>35</v>
      </c>
      <c r="E111" s="259">
        <v>114.4</v>
      </c>
      <c r="F111" s="52">
        <v>30.2</v>
      </c>
      <c r="G111" s="55">
        <f>E111*100/D111</f>
        <v>326.85714285714283</v>
      </c>
      <c r="H111" s="33">
        <f t="shared" si="4"/>
        <v>79.4</v>
      </c>
    </row>
    <row r="112" spans="1:8" ht="12.75" customHeight="1">
      <c r="A112" s="27" t="s">
        <v>112</v>
      </c>
      <c r="B112" s="27" t="s">
        <v>225</v>
      </c>
      <c r="C112" s="28"/>
      <c r="D112" s="261"/>
      <c r="E112" s="121"/>
      <c r="F112" s="39"/>
      <c r="G112" s="39"/>
      <c r="H112" s="24">
        <f t="shared" si="4"/>
        <v>0</v>
      </c>
    </row>
    <row r="113" spans="1:8" ht="12">
      <c r="A113" s="27" t="s">
        <v>113</v>
      </c>
      <c r="B113" s="27" t="s">
        <v>108</v>
      </c>
      <c r="C113" s="28"/>
      <c r="D113" s="261"/>
      <c r="E113" s="261"/>
      <c r="F113" s="28"/>
      <c r="G113" s="39"/>
      <c r="H113" s="30">
        <f t="shared" si="4"/>
        <v>0</v>
      </c>
    </row>
    <row r="114" spans="2:8" ht="12">
      <c r="B114" s="34" t="s">
        <v>114</v>
      </c>
      <c r="C114" s="35"/>
      <c r="D114" s="260"/>
      <c r="E114" s="260">
        <v>4</v>
      </c>
      <c r="F114" s="35"/>
      <c r="G114" s="23"/>
      <c r="H114" s="24">
        <f t="shared" si="4"/>
        <v>4</v>
      </c>
    </row>
    <row r="115" ht="12" hidden="1"/>
    <row r="116" ht="12" hidden="1"/>
    <row r="117" ht="12" hidden="1"/>
    <row r="118" spans="1:8" ht="12">
      <c r="A118" s="13" t="s">
        <v>115</v>
      </c>
      <c r="B118" s="13" t="s">
        <v>116</v>
      </c>
      <c r="C118" s="37">
        <v>60</v>
      </c>
      <c r="D118" s="263"/>
      <c r="E118" s="55"/>
      <c r="F118" s="55"/>
      <c r="G118" s="32"/>
      <c r="H118" s="33">
        <f t="shared" si="4"/>
        <v>0</v>
      </c>
    </row>
    <row r="119" spans="1:8" ht="12" hidden="1">
      <c r="A119" s="58"/>
      <c r="B119" s="58" t="s">
        <v>117</v>
      </c>
      <c r="C119" s="38"/>
      <c r="D119" s="264"/>
      <c r="E119" s="52"/>
      <c r="F119" s="52"/>
      <c r="G119" s="52"/>
      <c r="H119" s="56">
        <f t="shared" si="4"/>
        <v>0</v>
      </c>
    </row>
    <row r="120" spans="1:8" ht="12">
      <c r="A120" s="48" t="s">
        <v>312</v>
      </c>
      <c r="B120" s="48"/>
      <c r="C120" s="38"/>
      <c r="D120" s="264">
        <v>60</v>
      </c>
      <c r="E120" s="259">
        <v>20</v>
      </c>
      <c r="F120" s="52">
        <v>5</v>
      </c>
      <c r="G120" s="55">
        <f>E120*100/D120</f>
        <v>33.333333333333336</v>
      </c>
      <c r="H120" s="56"/>
    </row>
    <row r="121" spans="1:8" ht="24" customHeight="1">
      <c r="A121" s="48" t="s">
        <v>305</v>
      </c>
      <c r="B121" s="166" t="s">
        <v>307</v>
      </c>
      <c r="C121" s="48"/>
      <c r="D121" s="259">
        <v>4000</v>
      </c>
      <c r="E121" s="259"/>
      <c r="F121" s="52">
        <v>60</v>
      </c>
      <c r="G121" s="52"/>
      <c r="H121" s="89"/>
    </row>
    <row r="122" spans="1:8" ht="23.25" customHeight="1">
      <c r="A122" s="48" t="s">
        <v>306</v>
      </c>
      <c r="B122" s="167" t="s">
        <v>308</v>
      </c>
      <c r="C122" s="48"/>
      <c r="D122" s="259"/>
      <c r="E122" s="272">
        <v>6</v>
      </c>
      <c r="F122" s="152">
        <v>4</v>
      </c>
      <c r="G122" s="55"/>
      <c r="H122" s="89"/>
    </row>
    <row r="123" spans="1:8" ht="12">
      <c r="A123" s="34" t="s">
        <v>118</v>
      </c>
      <c r="B123" s="34" t="s">
        <v>119</v>
      </c>
      <c r="C123" s="55">
        <f>C125</f>
        <v>496.4</v>
      </c>
      <c r="D123" s="136">
        <f>D125</f>
        <v>497.4</v>
      </c>
      <c r="E123" s="273">
        <f>E125</f>
        <v>396.55711</v>
      </c>
      <c r="F123" s="90">
        <v>475.719</v>
      </c>
      <c r="G123" s="63">
        <f>E123*100/D123</f>
        <v>79.72599718536391</v>
      </c>
      <c r="H123" s="60">
        <f t="shared" si="4"/>
        <v>-100.84288999999995</v>
      </c>
    </row>
    <row r="124" spans="1:8" ht="12">
      <c r="A124" s="27" t="s">
        <v>325</v>
      </c>
      <c r="B124" s="27" t="s">
        <v>121</v>
      </c>
      <c r="C124" s="27"/>
      <c r="D124" s="261"/>
      <c r="E124" s="261"/>
      <c r="F124" s="28"/>
      <c r="G124" s="28"/>
      <c r="H124" s="61">
        <f t="shared" si="4"/>
        <v>0</v>
      </c>
    </row>
    <row r="125" spans="2:8" ht="12">
      <c r="B125" s="34" t="s">
        <v>122</v>
      </c>
      <c r="C125" s="34">
        <v>496.4</v>
      </c>
      <c r="D125" s="260">
        <v>497.4</v>
      </c>
      <c r="E125" s="260">
        <v>396.55711</v>
      </c>
      <c r="F125" s="35">
        <v>465.669</v>
      </c>
      <c r="G125" s="37">
        <f>E125*100/D125</f>
        <v>79.72599718536391</v>
      </c>
      <c r="H125" s="56">
        <f t="shared" si="4"/>
        <v>-100.84288999999995</v>
      </c>
    </row>
    <row r="126" spans="1:8" ht="12">
      <c r="A126" s="27" t="s">
        <v>123</v>
      </c>
      <c r="B126" s="27" t="s">
        <v>97</v>
      </c>
      <c r="C126" s="27"/>
      <c r="D126" s="261"/>
      <c r="E126" s="261"/>
      <c r="F126" s="28"/>
      <c r="G126" s="55"/>
      <c r="H126" s="56">
        <f t="shared" si="4"/>
        <v>0</v>
      </c>
    </row>
    <row r="127" spans="2:8" ht="12.75" thickBot="1">
      <c r="B127" s="34" t="s">
        <v>124</v>
      </c>
      <c r="C127" s="34"/>
      <c r="D127" s="260">
        <v>56</v>
      </c>
      <c r="E127" s="260">
        <v>24.5</v>
      </c>
      <c r="F127" s="35"/>
      <c r="G127" s="39">
        <f>E127*100/D127</f>
        <v>43.75</v>
      </c>
      <c r="H127" s="60">
        <f t="shared" si="4"/>
        <v>-31.5</v>
      </c>
    </row>
    <row r="128" spans="1:8" ht="12.75" thickBot="1">
      <c r="A128" s="72" t="s">
        <v>125</v>
      </c>
      <c r="B128" s="309" t="s">
        <v>126</v>
      </c>
      <c r="C128" s="42">
        <f>C131+C132</f>
        <v>0</v>
      </c>
      <c r="D128" s="326">
        <f>D131+D132</f>
        <v>3859.8</v>
      </c>
      <c r="E128" s="344">
        <f>E129+E130+E131+E132</f>
        <v>2559.23509</v>
      </c>
      <c r="F128" s="345">
        <v>6221.323</v>
      </c>
      <c r="G128" s="346">
        <f>E128*100/D128</f>
        <v>66.30486268718586</v>
      </c>
      <c r="H128" s="20">
        <f t="shared" si="4"/>
        <v>-1300.56491</v>
      </c>
    </row>
    <row r="129" spans="1:8" ht="12">
      <c r="A129" s="34" t="s">
        <v>127</v>
      </c>
      <c r="B129" s="34" t="s">
        <v>128</v>
      </c>
      <c r="C129" s="34"/>
      <c r="D129" s="260"/>
      <c r="E129" s="263">
        <v>240.45059</v>
      </c>
      <c r="F129" s="37">
        <v>160.041</v>
      </c>
      <c r="G129" s="55"/>
      <c r="H129" s="33">
        <f t="shared" si="4"/>
        <v>240.45059</v>
      </c>
    </row>
    <row r="130" spans="1:8" ht="12">
      <c r="A130" s="27" t="s">
        <v>309</v>
      </c>
      <c r="B130" s="58" t="s">
        <v>128</v>
      </c>
      <c r="C130" s="58"/>
      <c r="D130" s="264"/>
      <c r="E130" s="264">
        <v>13.6456</v>
      </c>
      <c r="F130" s="38">
        <v>57.448</v>
      </c>
      <c r="G130" s="17"/>
      <c r="H130" s="33">
        <f t="shared" si="4"/>
        <v>13.6456</v>
      </c>
    </row>
    <row r="131" spans="1:8" ht="12">
      <c r="A131" s="27" t="s">
        <v>280</v>
      </c>
      <c r="B131" s="58" t="s">
        <v>129</v>
      </c>
      <c r="C131" s="58"/>
      <c r="D131" s="264"/>
      <c r="E131" s="259"/>
      <c r="F131" s="52"/>
      <c r="G131" s="17"/>
      <c r="H131" s="33">
        <f t="shared" si="4"/>
        <v>0</v>
      </c>
    </row>
    <row r="132" spans="1:8" ht="21" customHeight="1" thickBot="1">
      <c r="A132" s="27" t="s">
        <v>319</v>
      </c>
      <c r="B132" s="27" t="s">
        <v>126</v>
      </c>
      <c r="C132" s="27"/>
      <c r="D132" s="261">
        <v>3859.8</v>
      </c>
      <c r="E132" s="121">
        <v>2305.1389</v>
      </c>
      <c r="F132" s="39">
        <v>6003.833</v>
      </c>
      <c r="G132" s="39">
        <f aca="true" t="shared" si="5" ref="G132:G138">E132*100/D132</f>
        <v>59.72171874190372</v>
      </c>
      <c r="H132" s="24">
        <f t="shared" si="4"/>
        <v>-1554.6611000000003</v>
      </c>
    </row>
    <row r="133" spans="1:8" ht="12.75" thickBot="1">
      <c r="A133" s="72" t="s">
        <v>134</v>
      </c>
      <c r="B133" s="309" t="s">
        <v>135</v>
      </c>
      <c r="C133" s="96">
        <f>C134</f>
        <v>258515.19999999998</v>
      </c>
      <c r="D133" s="274">
        <f>D134+D198+D202+D200</f>
        <v>465403.1891</v>
      </c>
      <c r="E133" s="274">
        <f>E134+E198+E202+E200</f>
        <v>423901.05934</v>
      </c>
      <c r="F133" s="96">
        <v>518604</v>
      </c>
      <c r="G133" s="98">
        <f t="shared" si="5"/>
        <v>91.08254289355921</v>
      </c>
      <c r="H133" s="99">
        <f t="shared" si="4"/>
        <v>-41502.12976000004</v>
      </c>
    </row>
    <row r="134" spans="1:8" ht="12.75" thickBot="1">
      <c r="A134" s="100" t="s">
        <v>232</v>
      </c>
      <c r="B134" s="309" t="s">
        <v>233</v>
      </c>
      <c r="C134" s="73">
        <f>C135+C138+C160+C185</f>
        <v>258515.19999999998</v>
      </c>
      <c r="D134" s="245">
        <f>D135+D138+D160+D185</f>
        <v>459660.1891</v>
      </c>
      <c r="E134" s="245">
        <f>E135+E138+E160+E185</f>
        <v>419269.2833</v>
      </c>
      <c r="F134" s="101">
        <v>515765</v>
      </c>
      <c r="G134" s="98">
        <f t="shared" si="5"/>
        <v>91.21287708663999</v>
      </c>
      <c r="H134" s="99">
        <f t="shared" si="4"/>
        <v>-40390.90580000001</v>
      </c>
    </row>
    <row r="135" spans="1:8" ht="12.75" thickBot="1">
      <c r="A135" s="72" t="s">
        <v>136</v>
      </c>
      <c r="B135" s="309" t="s">
        <v>137</v>
      </c>
      <c r="C135" s="102">
        <f>C136+C137</f>
        <v>100951</v>
      </c>
      <c r="D135" s="245">
        <f>D136+D137</f>
        <v>108046.1</v>
      </c>
      <c r="E135" s="245">
        <f>E136+E137</f>
        <v>100631.1</v>
      </c>
      <c r="F135" s="102">
        <v>113832</v>
      </c>
      <c r="G135" s="73">
        <f t="shared" si="5"/>
        <v>93.13718866298737</v>
      </c>
      <c r="H135" s="20">
        <f t="shared" si="4"/>
        <v>-7415</v>
      </c>
    </row>
    <row r="136" spans="1:8" ht="12">
      <c r="A136" s="34" t="s">
        <v>138</v>
      </c>
      <c r="B136" s="68" t="s">
        <v>139</v>
      </c>
      <c r="C136" s="68">
        <v>100951</v>
      </c>
      <c r="D136" s="269">
        <v>100951</v>
      </c>
      <c r="E136" s="136">
        <v>93536</v>
      </c>
      <c r="F136" s="92">
        <v>107210</v>
      </c>
      <c r="G136" s="63">
        <f t="shared" si="5"/>
        <v>92.65485235411239</v>
      </c>
      <c r="H136" s="60">
        <f t="shared" si="4"/>
        <v>-7415</v>
      </c>
    </row>
    <row r="137" spans="1:8" ht="24.75" customHeight="1" thickBot="1">
      <c r="A137" s="91" t="s">
        <v>218</v>
      </c>
      <c r="B137" s="103" t="s">
        <v>219</v>
      </c>
      <c r="C137" s="103"/>
      <c r="D137" s="289">
        <v>7095.1</v>
      </c>
      <c r="E137" s="258">
        <v>7095.1</v>
      </c>
      <c r="F137" s="104">
        <v>6622</v>
      </c>
      <c r="G137" s="63">
        <f t="shared" si="5"/>
        <v>100</v>
      </c>
      <c r="H137" s="60">
        <f t="shared" si="4"/>
        <v>0</v>
      </c>
    </row>
    <row r="138" spans="1:9" ht="12.75" thickBot="1">
      <c r="A138" s="72" t="s">
        <v>140</v>
      </c>
      <c r="B138" s="310" t="s">
        <v>141</v>
      </c>
      <c r="C138" s="106">
        <f>C143+C144+C147+C139+C142+C145+C146</f>
        <v>17900</v>
      </c>
      <c r="D138" s="106">
        <f>D143+D144+D147+D139+D142+D145+D146+D140+D141</f>
        <v>119779.68909999999</v>
      </c>
      <c r="E138" s="248">
        <f>E143+E144+E147+E139+E142+E145+E146+E140+E141</f>
        <v>110116.85045</v>
      </c>
      <c r="F138" s="96">
        <v>145117.06</v>
      </c>
      <c r="G138" s="98">
        <f t="shared" si="5"/>
        <v>91.9328237344707</v>
      </c>
      <c r="H138" s="99">
        <f t="shared" si="4"/>
        <v>-9662.83864999999</v>
      </c>
      <c r="I138" s="9"/>
    </row>
    <row r="139" spans="1:9" ht="12">
      <c r="A139" s="13" t="s">
        <v>427</v>
      </c>
      <c r="B139" s="68" t="s">
        <v>249</v>
      </c>
      <c r="C139" s="109"/>
      <c r="D139" s="290">
        <v>7319.906</v>
      </c>
      <c r="E139" s="275">
        <v>7319.906</v>
      </c>
      <c r="F139" s="111">
        <v>4958</v>
      </c>
      <c r="G139" s="32"/>
      <c r="H139" s="33">
        <f t="shared" si="4"/>
        <v>0</v>
      </c>
      <c r="I139" s="9"/>
    </row>
    <row r="140" spans="1:9" ht="12">
      <c r="A140" s="13" t="s">
        <v>427</v>
      </c>
      <c r="B140" s="68" t="s">
        <v>430</v>
      </c>
      <c r="C140" s="68"/>
      <c r="D140" s="269">
        <v>2581.0041</v>
      </c>
      <c r="E140" s="136">
        <v>2581.0041</v>
      </c>
      <c r="F140" s="131"/>
      <c r="G140" s="32"/>
      <c r="H140" s="33">
        <f t="shared" si="4"/>
        <v>0</v>
      </c>
      <c r="I140" s="9"/>
    </row>
    <row r="141" spans="1:9" ht="12">
      <c r="A141" s="13" t="s">
        <v>427</v>
      </c>
      <c r="B141" s="68" t="s">
        <v>431</v>
      </c>
      <c r="C141" s="68"/>
      <c r="D141" s="269">
        <v>115.9</v>
      </c>
      <c r="E141" s="136">
        <v>115.9</v>
      </c>
      <c r="F141" s="131"/>
      <c r="G141" s="32"/>
      <c r="H141" s="33">
        <f t="shared" si="4"/>
        <v>0</v>
      </c>
      <c r="I141" s="9"/>
    </row>
    <row r="142" spans="1:9" ht="12">
      <c r="A142" s="13" t="s">
        <v>428</v>
      </c>
      <c r="B142" s="68" t="s">
        <v>143</v>
      </c>
      <c r="C142" s="68"/>
      <c r="D142" s="269">
        <v>17848.48</v>
      </c>
      <c r="E142" s="259">
        <v>15099.847</v>
      </c>
      <c r="F142" s="112">
        <v>22419</v>
      </c>
      <c r="G142" s="17"/>
      <c r="H142" s="33">
        <f t="shared" si="4"/>
        <v>-2748.633</v>
      </c>
      <c r="I142" s="9"/>
    </row>
    <row r="143" spans="1:9" ht="12">
      <c r="A143" s="34" t="s">
        <v>429</v>
      </c>
      <c r="B143" s="75" t="s">
        <v>145</v>
      </c>
      <c r="C143" s="75"/>
      <c r="D143" s="267">
        <v>63750</v>
      </c>
      <c r="E143" s="258">
        <v>60517</v>
      </c>
      <c r="F143" s="113">
        <v>49132.76</v>
      </c>
      <c r="G143" s="17"/>
      <c r="H143" s="33">
        <f t="shared" si="4"/>
        <v>-3233</v>
      </c>
      <c r="I143" s="9"/>
    </row>
    <row r="144" spans="1:8" ht="12">
      <c r="A144" s="58" t="s">
        <v>148</v>
      </c>
      <c r="B144" s="67" t="s">
        <v>149</v>
      </c>
      <c r="C144" s="67">
        <v>2332.4</v>
      </c>
      <c r="D144" s="270">
        <v>2332.4</v>
      </c>
      <c r="E144" s="259">
        <v>2049.464</v>
      </c>
      <c r="F144" s="112">
        <v>1820.9</v>
      </c>
      <c r="G144" s="52">
        <f>E144*100/D144</f>
        <v>87.86931915623391</v>
      </c>
      <c r="H144" s="56">
        <f t="shared" si="4"/>
        <v>-282.93600000000015</v>
      </c>
    </row>
    <row r="145" spans="1:8" ht="12">
      <c r="A145" s="13" t="s">
        <v>241</v>
      </c>
      <c r="B145" s="68" t="s">
        <v>237</v>
      </c>
      <c r="C145" s="68"/>
      <c r="D145" s="269">
        <v>780.099</v>
      </c>
      <c r="E145" s="136">
        <v>780.099</v>
      </c>
      <c r="F145" s="92">
        <v>1760.958</v>
      </c>
      <c r="G145" s="17"/>
      <c r="H145" s="33">
        <f t="shared" si="4"/>
        <v>0</v>
      </c>
    </row>
    <row r="146" spans="1:9" s="9" customFormat="1" ht="13.5" thickBot="1">
      <c r="A146" s="13" t="s">
        <v>370</v>
      </c>
      <c r="B146" s="304" t="s">
        <v>153</v>
      </c>
      <c r="C146" s="114">
        <v>4915.2</v>
      </c>
      <c r="D146" s="291">
        <v>4915.2</v>
      </c>
      <c r="E146" s="136">
        <v>4914.7</v>
      </c>
      <c r="F146" s="92">
        <v>2232</v>
      </c>
      <c r="G146" s="29"/>
      <c r="H146" s="24">
        <f t="shared" si="4"/>
        <v>-0.5</v>
      </c>
      <c r="I146" s="4"/>
    </row>
    <row r="147" spans="1:8" ht="12.75" thickBot="1">
      <c r="A147" s="72" t="s">
        <v>151</v>
      </c>
      <c r="B147" s="311" t="s">
        <v>152</v>
      </c>
      <c r="C147" s="116">
        <f>C149+C150+C151+C152+C153+C148+C154</f>
        <v>10652.4</v>
      </c>
      <c r="D147" s="116">
        <f>D149+D150+D151+D152+D153+D148+D154+D157+D156</f>
        <v>20136.7</v>
      </c>
      <c r="E147" s="248">
        <f>E149+E150+E151+E152+E153+E148+E154+E157+E156</f>
        <v>16738.930350000002</v>
      </c>
      <c r="F147" s="116">
        <v>42858.5</v>
      </c>
      <c r="G147" s="98">
        <f>E147*100/D147</f>
        <v>83.1264822438632</v>
      </c>
      <c r="H147" s="99">
        <f t="shared" si="4"/>
        <v>-3397.7696499999984</v>
      </c>
    </row>
    <row r="148" spans="1:8" ht="24.75" customHeight="1">
      <c r="A148" s="13" t="s">
        <v>151</v>
      </c>
      <c r="B148" s="132" t="s">
        <v>433</v>
      </c>
      <c r="C148" s="68"/>
      <c r="D148" s="269">
        <v>20.2</v>
      </c>
      <c r="E148" s="136">
        <v>20.2</v>
      </c>
      <c r="F148" s="55"/>
      <c r="G148" s="32"/>
      <c r="H148" s="33">
        <f t="shared" si="4"/>
        <v>0</v>
      </c>
    </row>
    <row r="149" spans="1:8" ht="12">
      <c r="A149" s="27" t="s">
        <v>151</v>
      </c>
      <c r="B149" s="79" t="s">
        <v>154</v>
      </c>
      <c r="C149" s="79">
        <v>10430.1</v>
      </c>
      <c r="D149" s="268">
        <v>7930.1</v>
      </c>
      <c r="E149" s="121">
        <v>5271.008</v>
      </c>
      <c r="F149" s="91">
        <v>6583.8</v>
      </c>
      <c r="G149" s="52">
        <f>E149*100/D149</f>
        <v>66.4683673598063</v>
      </c>
      <c r="H149" s="56">
        <f t="shared" si="4"/>
        <v>-2659.0920000000006</v>
      </c>
    </row>
    <row r="150" spans="1:8" ht="12">
      <c r="A150" s="27" t="s">
        <v>151</v>
      </c>
      <c r="B150" s="67" t="s">
        <v>155</v>
      </c>
      <c r="C150" s="67">
        <v>222.3</v>
      </c>
      <c r="D150" s="270">
        <v>180.7</v>
      </c>
      <c r="E150" s="259">
        <v>145.4</v>
      </c>
      <c r="F150" s="52">
        <v>218.7</v>
      </c>
      <c r="G150" s="52">
        <f>E150*100/D150</f>
        <v>80.46485888212507</v>
      </c>
      <c r="H150" s="56">
        <f t="shared" si="4"/>
        <v>-35.29999999999998</v>
      </c>
    </row>
    <row r="151" spans="1:8" ht="12">
      <c r="A151" s="27" t="s">
        <v>151</v>
      </c>
      <c r="B151" s="79" t="s">
        <v>411</v>
      </c>
      <c r="C151" s="67"/>
      <c r="D151" s="270">
        <v>3200</v>
      </c>
      <c r="E151" s="259">
        <v>2690</v>
      </c>
      <c r="F151" s="52"/>
      <c r="G151" s="52"/>
      <c r="H151" s="56">
        <f t="shared" si="4"/>
        <v>-510</v>
      </c>
    </row>
    <row r="152" spans="1:8" ht="12" hidden="1">
      <c r="A152" s="27" t="s">
        <v>151</v>
      </c>
      <c r="B152" s="79" t="s">
        <v>251</v>
      </c>
      <c r="C152" s="79"/>
      <c r="D152" s="268"/>
      <c r="E152" s="121"/>
      <c r="F152" s="39"/>
      <c r="G152" s="52"/>
      <c r="H152" s="56">
        <f t="shared" si="4"/>
        <v>0</v>
      </c>
    </row>
    <row r="153" spans="1:8" ht="12">
      <c r="A153" s="27" t="s">
        <v>151</v>
      </c>
      <c r="B153" s="79" t="s">
        <v>290</v>
      </c>
      <c r="C153" s="67"/>
      <c r="D153" s="270">
        <v>2061.6</v>
      </c>
      <c r="E153" s="259">
        <v>2061.6</v>
      </c>
      <c r="F153" s="52">
        <v>2053.6</v>
      </c>
      <c r="G153" s="52"/>
      <c r="H153" s="56">
        <f t="shared" si="4"/>
        <v>0</v>
      </c>
    </row>
    <row r="154" spans="1:8" ht="12">
      <c r="A154" s="27" t="s">
        <v>151</v>
      </c>
      <c r="B154" s="79" t="s">
        <v>266</v>
      </c>
      <c r="C154" s="160"/>
      <c r="D154" s="291">
        <v>620</v>
      </c>
      <c r="E154" s="121">
        <v>426.62235</v>
      </c>
      <c r="F154" s="121">
        <v>175.3</v>
      </c>
      <c r="G154" s="29"/>
      <c r="H154" s="122"/>
    </row>
    <row r="155" spans="1:8" ht="12" hidden="1">
      <c r="A155" s="27" t="s">
        <v>151</v>
      </c>
      <c r="B155" s="114" t="s">
        <v>331</v>
      </c>
      <c r="C155" s="123"/>
      <c r="D155" s="292"/>
      <c r="E155" s="121"/>
      <c r="F155" s="39"/>
      <c r="G155" s="29"/>
      <c r="H155" s="88"/>
    </row>
    <row r="156" spans="1:9" ht="13.5" customHeight="1">
      <c r="A156" s="27" t="s">
        <v>151</v>
      </c>
      <c r="B156" s="114" t="s">
        <v>432</v>
      </c>
      <c r="C156" s="123"/>
      <c r="D156" s="292">
        <v>850</v>
      </c>
      <c r="E156" s="121">
        <v>850</v>
      </c>
      <c r="F156" s="39"/>
      <c r="G156" s="29"/>
      <c r="H156" s="88"/>
      <c r="I156" s="1"/>
    </row>
    <row r="157" spans="1:9" s="232" customFormat="1" ht="13.5" thickBot="1">
      <c r="A157" s="228" t="s">
        <v>151</v>
      </c>
      <c r="B157" s="229" t="s">
        <v>341</v>
      </c>
      <c r="C157" s="233"/>
      <c r="D157" s="293">
        <v>5274.1</v>
      </c>
      <c r="E157" s="276">
        <v>5274.1</v>
      </c>
      <c r="F157" s="234">
        <v>3000</v>
      </c>
      <c r="G157" s="234"/>
      <c r="H157" s="234"/>
      <c r="I157" s="231"/>
    </row>
    <row r="158" spans="1:9" s="232" customFormat="1" ht="13.5" hidden="1" thickBot="1">
      <c r="A158" s="228" t="s">
        <v>151</v>
      </c>
      <c r="B158" s="164" t="s">
        <v>342</v>
      </c>
      <c r="C158" s="237"/>
      <c r="D158" s="277"/>
      <c r="E158" s="277"/>
      <c r="F158" s="238"/>
      <c r="G158" s="239"/>
      <c r="H158" s="239"/>
      <c r="I158" s="240"/>
    </row>
    <row r="159" spans="1:9" ht="12.75" hidden="1" thickBot="1">
      <c r="A159" s="27" t="s">
        <v>151</v>
      </c>
      <c r="B159" s="79" t="s">
        <v>333</v>
      </c>
      <c r="C159" s="114"/>
      <c r="D159" s="291"/>
      <c r="E159" s="121"/>
      <c r="F159" s="39"/>
      <c r="G159" s="29"/>
      <c r="H159" s="30"/>
      <c r="I159" s="1"/>
    </row>
    <row r="160" spans="1:9" ht="12.75" thickBot="1">
      <c r="A160" s="72" t="s">
        <v>157</v>
      </c>
      <c r="B160" s="312" t="s">
        <v>158</v>
      </c>
      <c r="C160" s="243">
        <f>C161+C165+C167+C180+C181+C182+C166+C179</f>
        <v>139664.19999999998</v>
      </c>
      <c r="D160" s="243">
        <f>D161+D165+D167+D180+D181+D182+D166+D179+D178+D183</f>
        <v>174141.69999999998</v>
      </c>
      <c r="E160" s="243">
        <f>E161+E165+E166+E167+E178+E179+E180+E181+E182+E183</f>
        <v>159806.65258</v>
      </c>
      <c r="F160" s="243">
        <v>209551.05</v>
      </c>
      <c r="G160" s="244">
        <f>E160*100/D160</f>
        <v>91.7681707368195</v>
      </c>
      <c r="H160" s="138">
        <f t="shared" si="4"/>
        <v>-14335.047419999988</v>
      </c>
      <c r="I160" s="1"/>
    </row>
    <row r="161" spans="1:8" ht="12">
      <c r="A161" s="58" t="s">
        <v>159</v>
      </c>
      <c r="B161" s="67" t="s">
        <v>160</v>
      </c>
      <c r="C161" s="67"/>
      <c r="D161" s="270">
        <v>752.9</v>
      </c>
      <c r="E161" s="264">
        <v>752.9</v>
      </c>
      <c r="F161" s="48">
        <v>743.4</v>
      </c>
      <c r="G161" s="152">
        <f>E161*100/D161</f>
        <v>100</v>
      </c>
      <c r="H161" s="89">
        <f>E161-D161</f>
        <v>0</v>
      </c>
    </row>
    <row r="162" spans="1:8" s="9" customFormat="1" ht="12" customHeight="1" hidden="1">
      <c r="A162" s="183" t="s">
        <v>4</v>
      </c>
      <c r="B162" s="349"/>
      <c r="C162" s="183" t="s">
        <v>238</v>
      </c>
      <c r="D162" s="319" t="s">
        <v>398</v>
      </c>
      <c r="E162" s="316" t="s">
        <v>5</v>
      </c>
      <c r="F162" s="323" t="s">
        <v>5</v>
      </c>
      <c r="G162" s="615" t="s">
        <v>194</v>
      </c>
      <c r="H162" s="616"/>
    </row>
    <row r="163" spans="1:8" s="9" customFormat="1" ht="12" customHeight="1" hidden="1">
      <c r="A163" s="183" t="s">
        <v>6</v>
      </c>
      <c r="B163" s="176" t="s">
        <v>7</v>
      </c>
      <c r="C163" s="183" t="s">
        <v>239</v>
      </c>
      <c r="D163" s="319" t="s">
        <v>239</v>
      </c>
      <c r="E163" s="187" t="s">
        <v>316</v>
      </c>
      <c r="F163" s="324" t="s">
        <v>316</v>
      </c>
      <c r="G163" s="315"/>
      <c r="H163" s="178"/>
    </row>
    <row r="164" spans="1:8" ht="12.75" customHeight="1" hidden="1">
      <c r="A164" s="184" t="s">
        <v>9</v>
      </c>
      <c r="B164" s="179"/>
      <c r="C164" s="184" t="s">
        <v>8</v>
      </c>
      <c r="D164" s="320" t="s">
        <v>8</v>
      </c>
      <c r="E164" s="188" t="s">
        <v>376</v>
      </c>
      <c r="F164" s="323" t="s">
        <v>284</v>
      </c>
      <c r="G164" s="322" t="s">
        <v>10</v>
      </c>
      <c r="H164" s="190" t="s">
        <v>11</v>
      </c>
    </row>
    <row r="165" spans="1:9" ht="12">
      <c r="A165" s="58" t="s">
        <v>162</v>
      </c>
      <c r="B165" s="67" t="s">
        <v>163</v>
      </c>
      <c r="C165" s="68"/>
      <c r="D165" s="269">
        <v>1329.1</v>
      </c>
      <c r="E165" s="259">
        <v>1329.1</v>
      </c>
      <c r="F165" s="48">
        <v>1220.6</v>
      </c>
      <c r="G165" s="52">
        <f aca="true" t="shared" si="6" ref="G165:G171">E165*100/D165</f>
        <v>100</v>
      </c>
      <c r="H165" s="89">
        <f>E165-D165</f>
        <v>0</v>
      </c>
      <c r="I165" s="9"/>
    </row>
    <row r="166" spans="1:9" ht="24.75" customHeight="1" thickBot="1">
      <c r="A166" s="58" t="s">
        <v>213</v>
      </c>
      <c r="B166" s="134" t="s">
        <v>388</v>
      </c>
      <c r="C166" s="132"/>
      <c r="D166" s="295">
        <v>221.2</v>
      </c>
      <c r="E166" s="259">
        <v>189.63948</v>
      </c>
      <c r="F166" s="48">
        <v>135.5</v>
      </c>
      <c r="G166" s="52">
        <f t="shared" si="6"/>
        <v>85.73213381555155</v>
      </c>
      <c r="H166" s="89">
        <f>E166-D166</f>
        <v>-31.560519999999997</v>
      </c>
      <c r="I166" s="9"/>
    </row>
    <row r="167" spans="1:8" ht="12.75" thickBot="1">
      <c r="A167" s="100" t="s">
        <v>168</v>
      </c>
      <c r="B167" s="309" t="s">
        <v>169</v>
      </c>
      <c r="C167" s="128">
        <f>C168+C169+C170+C171+C173+C174+C175+C176+C172</f>
        <v>124649.99999999999</v>
      </c>
      <c r="D167" s="128">
        <f>D168+D169+D170+D171+D173+D174+D175+D176+D172+D177</f>
        <v>124169.59999999998</v>
      </c>
      <c r="E167" s="128">
        <f>E168+E169+E170+E171+E173+E174+E175+E176+E172+E177</f>
        <v>113986.52709999998</v>
      </c>
      <c r="F167" s="128">
        <v>120292.2</v>
      </c>
      <c r="G167" s="98">
        <f t="shared" si="6"/>
        <v>91.79906120338633</v>
      </c>
      <c r="H167" s="99">
        <f aca="true" t="shared" si="7" ref="H167:H204">E167-D167</f>
        <v>-10183.0729</v>
      </c>
    </row>
    <row r="168" spans="1:8" ht="11.25" customHeight="1">
      <c r="A168" s="13" t="s">
        <v>168</v>
      </c>
      <c r="B168" s="132" t="s">
        <v>224</v>
      </c>
      <c r="C168" s="161">
        <v>36</v>
      </c>
      <c r="D168" s="295">
        <v>27</v>
      </c>
      <c r="E168" s="136"/>
      <c r="F168" s="131"/>
      <c r="G168" s="23">
        <f t="shared" si="6"/>
        <v>0</v>
      </c>
      <c r="H168" s="33">
        <f t="shared" si="7"/>
        <v>-27</v>
      </c>
    </row>
    <row r="169" spans="1:8" ht="24" customHeight="1">
      <c r="A169" s="13" t="s">
        <v>168</v>
      </c>
      <c r="B169" s="132" t="s">
        <v>212</v>
      </c>
      <c r="C169" s="132">
        <v>2266.6</v>
      </c>
      <c r="D169" s="295">
        <v>1453.8</v>
      </c>
      <c r="E169" s="136">
        <v>1453.8</v>
      </c>
      <c r="F169" s="4">
        <v>2076.2</v>
      </c>
      <c r="G169" s="17">
        <f t="shared" si="6"/>
        <v>100</v>
      </c>
      <c r="H169" s="33">
        <f t="shared" si="7"/>
        <v>0</v>
      </c>
    </row>
    <row r="170" spans="1:8" ht="12">
      <c r="A170" s="13" t="s">
        <v>168</v>
      </c>
      <c r="B170" s="68" t="s">
        <v>170</v>
      </c>
      <c r="C170" s="68">
        <v>10781</v>
      </c>
      <c r="D170" s="269">
        <v>9197.6</v>
      </c>
      <c r="E170" s="136">
        <v>8895.793</v>
      </c>
      <c r="F170" s="52">
        <v>9413</v>
      </c>
      <c r="G170" s="55">
        <f t="shared" si="6"/>
        <v>96.71863312168391</v>
      </c>
      <c r="H170" s="56">
        <f t="shared" si="7"/>
        <v>-301.8070000000007</v>
      </c>
    </row>
    <row r="171" spans="1:8" ht="12">
      <c r="A171" s="58" t="s">
        <v>168</v>
      </c>
      <c r="B171" s="67" t="s">
        <v>171</v>
      </c>
      <c r="C171" s="67">
        <v>97299.7</v>
      </c>
      <c r="D171" s="270">
        <v>97299.7</v>
      </c>
      <c r="E171" s="259">
        <v>89175</v>
      </c>
      <c r="F171" s="48">
        <v>89581.2</v>
      </c>
      <c r="G171" s="52">
        <f t="shared" si="6"/>
        <v>91.64982009194273</v>
      </c>
      <c r="H171" s="56">
        <f t="shared" si="7"/>
        <v>-8124.699999999997</v>
      </c>
    </row>
    <row r="172" spans="1:8" ht="12">
      <c r="A172" s="58" t="s">
        <v>168</v>
      </c>
      <c r="B172" s="67" t="s">
        <v>371</v>
      </c>
      <c r="C172" s="67">
        <v>11916.3</v>
      </c>
      <c r="D172" s="270">
        <v>13517</v>
      </c>
      <c r="E172" s="259">
        <v>12521.7</v>
      </c>
      <c r="F172" s="48"/>
      <c r="G172" s="52"/>
      <c r="H172" s="56"/>
    </row>
    <row r="173" spans="1:8" ht="12">
      <c r="A173" s="58" t="s">
        <v>168</v>
      </c>
      <c r="B173" s="67" t="s">
        <v>173</v>
      </c>
      <c r="C173" s="67">
        <v>419.4</v>
      </c>
      <c r="D173" s="270">
        <v>419.4</v>
      </c>
      <c r="E173" s="259">
        <v>419.4</v>
      </c>
      <c r="F173" s="48">
        <v>403.1</v>
      </c>
      <c r="G173" s="52">
        <f>E173*100/D173</f>
        <v>100</v>
      </c>
      <c r="H173" s="56">
        <f t="shared" si="7"/>
        <v>0</v>
      </c>
    </row>
    <row r="174" spans="1:8" ht="12">
      <c r="A174" s="58" t="s">
        <v>168</v>
      </c>
      <c r="B174" s="67" t="s">
        <v>174</v>
      </c>
      <c r="C174" s="67">
        <v>1628.9</v>
      </c>
      <c r="D174" s="270">
        <v>1628.9</v>
      </c>
      <c r="E174" s="259">
        <v>948.1926</v>
      </c>
      <c r="F174" s="48"/>
      <c r="G174" s="52">
        <f>E174*100/D174</f>
        <v>58.210608386027374</v>
      </c>
      <c r="H174" s="56">
        <f t="shared" si="7"/>
        <v>-680.7074000000001</v>
      </c>
    </row>
    <row r="175" spans="1:10" ht="12">
      <c r="A175" s="58" t="s">
        <v>168</v>
      </c>
      <c r="B175" s="67" t="s">
        <v>377</v>
      </c>
      <c r="C175" s="67">
        <v>289.4</v>
      </c>
      <c r="D175" s="270">
        <v>289.4</v>
      </c>
      <c r="E175" s="259">
        <v>264</v>
      </c>
      <c r="F175" s="48">
        <v>254</v>
      </c>
      <c r="G175" s="52">
        <f>E175*100/D175</f>
        <v>91.22322045611611</v>
      </c>
      <c r="H175" s="56">
        <f t="shared" si="7"/>
        <v>-25.399999999999977</v>
      </c>
      <c r="J175" s="1"/>
    </row>
    <row r="176" spans="1:8" ht="12.75">
      <c r="A176" s="58" t="s">
        <v>168</v>
      </c>
      <c r="B176" s="162" t="s">
        <v>292</v>
      </c>
      <c r="C176" s="68">
        <v>12.7</v>
      </c>
      <c r="D176" s="269">
        <v>12.7</v>
      </c>
      <c r="E176" s="121">
        <v>11.6415</v>
      </c>
      <c r="F176" s="39">
        <v>22.36666</v>
      </c>
      <c r="G176" s="52">
        <f>E176*100/D176</f>
        <v>91.66535433070868</v>
      </c>
      <c r="H176" s="56"/>
    </row>
    <row r="177" spans="1:8" ht="25.5">
      <c r="A177" s="58" t="s">
        <v>168</v>
      </c>
      <c r="B177" s="314" t="s">
        <v>389</v>
      </c>
      <c r="C177" s="68"/>
      <c r="D177" s="269">
        <v>324.1</v>
      </c>
      <c r="E177" s="121">
        <v>297</v>
      </c>
      <c r="F177" s="39"/>
      <c r="G177" s="52">
        <f>E177*100/D177</f>
        <v>91.63838321505708</v>
      </c>
      <c r="H177" s="56"/>
    </row>
    <row r="178" spans="1:8" ht="48">
      <c r="A178" s="48" t="s">
        <v>317</v>
      </c>
      <c r="B178" s="132" t="s">
        <v>397</v>
      </c>
      <c r="C178" s="68"/>
      <c r="D178" s="269">
        <v>827.6</v>
      </c>
      <c r="E178" s="121">
        <v>827.6</v>
      </c>
      <c r="F178" s="39"/>
      <c r="G178" s="52"/>
      <c r="H178" s="56"/>
    </row>
    <row r="179" spans="1:8" ht="48">
      <c r="A179" s="48" t="s">
        <v>317</v>
      </c>
      <c r="B179" s="132" t="s">
        <v>223</v>
      </c>
      <c r="C179" s="132">
        <v>2007.1</v>
      </c>
      <c r="D179" s="295">
        <v>2007.1</v>
      </c>
      <c r="E179" s="121">
        <v>2007.1</v>
      </c>
      <c r="F179" s="39">
        <v>3645.8</v>
      </c>
      <c r="G179" s="52">
        <f>E179*100/D179</f>
        <v>100</v>
      </c>
      <c r="H179" s="89">
        <f t="shared" si="7"/>
        <v>0</v>
      </c>
    </row>
    <row r="180" spans="1:8" ht="12">
      <c r="A180" s="13" t="s">
        <v>177</v>
      </c>
      <c r="B180" s="68" t="s">
        <v>178</v>
      </c>
      <c r="C180" s="68">
        <v>7621.9</v>
      </c>
      <c r="D180" s="269">
        <v>7621.9</v>
      </c>
      <c r="E180" s="259">
        <v>6864</v>
      </c>
      <c r="F180" s="52">
        <v>6775</v>
      </c>
      <c r="G180" s="52">
        <f>E180*100/D180</f>
        <v>90.05628517823641</v>
      </c>
      <c r="H180" s="56">
        <f t="shared" si="7"/>
        <v>-757.8999999999996</v>
      </c>
    </row>
    <row r="181" spans="1:8" ht="12">
      <c r="A181" s="13" t="s">
        <v>177</v>
      </c>
      <c r="B181" s="68" t="s">
        <v>179</v>
      </c>
      <c r="C181" s="68">
        <v>3724.8</v>
      </c>
      <c r="D181" s="269">
        <v>3724.8</v>
      </c>
      <c r="E181" s="259">
        <v>3365.786</v>
      </c>
      <c r="F181" s="52">
        <v>3438</v>
      </c>
      <c r="G181" s="52">
        <f>E181*100/D181</f>
        <v>90.36152276632302</v>
      </c>
      <c r="H181" s="56">
        <f t="shared" si="7"/>
        <v>-359.0140000000001</v>
      </c>
    </row>
    <row r="182" spans="1:8" ht="12.75" thickBot="1">
      <c r="A182" s="27" t="s">
        <v>180</v>
      </c>
      <c r="B182" s="79" t="s">
        <v>181</v>
      </c>
      <c r="C182" s="79">
        <v>1660.4</v>
      </c>
      <c r="D182" s="268">
        <v>1161.5</v>
      </c>
      <c r="E182" s="261">
        <v>850</v>
      </c>
      <c r="F182" s="28">
        <v>550</v>
      </c>
      <c r="G182" s="39">
        <f>E182*100/D182</f>
        <v>73.18123116659493</v>
      </c>
      <c r="H182" s="61">
        <f t="shared" si="7"/>
        <v>-311.5</v>
      </c>
    </row>
    <row r="183" spans="1:8" ht="15" customHeight="1" thickBot="1">
      <c r="A183" s="347" t="s">
        <v>182</v>
      </c>
      <c r="B183" s="309" t="s">
        <v>183</v>
      </c>
      <c r="C183" s="245">
        <f>C184</f>
        <v>32326</v>
      </c>
      <c r="D183" s="245">
        <f>D184</f>
        <v>32326</v>
      </c>
      <c r="E183" s="245">
        <f>E184</f>
        <v>29634</v>
      </c>
      <c r="F183" s="141">
        <v>36020</v>
      </c>
      <c r="G183" s="73"/>
      <c r="H183" s="20"/>
    </row>
    <row r="184" spans="1:8" ht="15" customHeight="1" thickBot="1">
      <c r="A184" s="139" t="s">
        <v>184</v>
      </c>
      <c r="B184" s="140" t="s">
        <v>400</v>
      </c>
      <c r="C184" s="193">
        <v>32326</v>
      </c>
      <c r="D184" s="348">
        <v>32326</v>
      </c>
      <c r="E184" s="258">
        <v>29634</v>
      </c>
      <c r="F184" s="104">
        <v>36020</v>
      </c>
      <c r="G184" s="39">
        <f>E184*100/D184</f>
        <v>91.67233805605395</v>
      </c>
      <c r="H184" s="24"/>
    </row>
    <row r="185" spans="1:8" ht="12.75" thickBot="1">
      <c r="A185" s="72" t="s">
        <v>186</v>
      </c>
      <c r="B185" s="309" t="s">
        <v>206</v>
      </c>
      <c r="C185" s="73">
        <f>C186+C193+C189</f>
        <v>0</v>
      </c>
      <c r="D185" s="73">
        <f>D186+D193+D189+D190+D191+D192+D187+D188</f>
        <v>57692.700000000004</v>
      </c>
      <c r="E185" s="73">
        <f>E186+E193+E189+E190+E191+E192+E187+E188</f>
        <v>48714.680270000004</v>
      </c>
      <c r="F185" s="73">
        <v>47264.9</v>
      </c>
      <c r="G185" s="19"/>
      <c r="H185" s="20">
        <f t="shared" si="7"/>
        <v>-8978.01973</v>
      </c>
    </row>
    <row r="186" spans="1:8" ht="12">
      <c r="A186" s="34" t="s">
        <v>188</v>
      </c>
      <c r="B186" s="75" t="s">
        <v>420</v>
      </c>
      <c r="C186" s="75"/>
      <c r="D186" s="267"/>
      <c r="E186" s="258"/>
      <c r="F186" s="63"/>
      <c r="G186" s="23"/>
      <c r="H186" s="24">
        <f t="shared" si="7"/>
        <v>0</v>
      </c>
    </row>
    <row r="187" spans="1:8" ht="24">
      <c r="A187" s="48" t="s">
        <v>188</v>
      </c>
      <c r="B187" s="49" t="s">
        <v>399</v>
      </c>
      <c r="C187" s="53"/>
      <c r="D187" s="262">
        <v>1508</v>
      </c>
      <c r="E187" s="259">
        <v>1508</v>
      </c>
      <c r="F187" s="52">
        <v>913</v>
      </c>
      <c r="G187" s="17"/>
      <c r="H187" s="88"/>
    </row>
    <row r="188" spans="1:8" ht="12">
      <c r="A188" s="48" t="s">
        <v>188</v>
      </c>
      <c r="B188" s="130" t="s">
        <v>414</v>
      </c>
      <c r="C188" s="130"/>
      <c r="D188" s="294">
        <v>1500</v>
      </c>
      <c r="E188" s="136">
        <v>1500</v>
      </c>
      <c r="F188" s="55">
        <v>20075</v>
      </c>
      <c r="G188" s="32"/>
      <c r="H188" s="33"/>
    </row>
    <row r="189" spans="1:8" ht="12">
      <c r="A189" s="34" t="s">
        <v>357</v>
      </c>
      <c r="B189" s="132" t="s">
        <v>434</v>
      </c>
      <c r="C189" s="49"/>
      <c r="D189" s="285">
        <v>62.4</v>
      </c>
      <c r="E189" s="259"/>
      <c r="F189" s="52"/>
      <c r="G189" s="52"/>
      <c r="H189" s="88">
        <f t="shared" si="7"/>
        <v>-62.4</v>
      </c>
    </row>
    <row r="190" spans="1:8" ht="12">
      <c r="A190" s="48" t="s">
        <v>352</v>
      </c>
      <c r="B190" s="49" t="s">
        <v>354</v>
      </c>
      <c r="C190" s="49"/>
      <c r="D190" s="285">
        <v>200</v>
      </c>
      <c r="E190" s="259">
        <v>200</v>
      </c>
      <c r="F190" s="52">
        <v>300</v>
      </c>
      <c r="G190" s="52"/>
      <c r="H190" s="88"/>
    </row>
    <row r="191" spans="1:8" ht="12">
      <c r="A191" s="48" t="s">
        <v>435</v>
      </c>
      <c r="B191" s="103" t="s">
        <v>436</v>
      </c>
      <c r="C191" s="144"/>
      <c r="D191" s="297">
        <v>8368</v>
      </c>
      <c r="E191" s="258"/>
      <c r="F191" s="63"/>
      <c r="G191" s="63"/>
      <c r="H191" s="363"/>
    </row>
    <row r="192" spans="1:8" ht="12.75" thickBot="1">
      <c r="A192" s="48" t="s">
        <v>437</v>
      </c>
      <c r="B192" s="103" t="s">
        <v>438</v>
      </c>
      <c r="C192" s="144"/>
      <c r="D192" s="297">
        <v>453.4</v>
      </c>
      <c r="E192" s="258"/>
      <c r="F192" s="63"/>
      <c r="G192" s="63"/>
      <c r="H192" s="363"/>
    </row>
    <row r="193" spans="1:8" ht="12.75" thickBot="1">
      <c r="A193" s="100" t="s">
        <v>189</v>
      </c>
      <c r="B193" s="309" t="s">
        <v>346</v>
      </c>
      <c r="C193" s="73">
        <f>C195</f>
        <v>0</v>
      </c>
      <c r="D193" s="245">
        <f>D195+D196+D194</f>
        <v>45600.9</v>
      </c>
      <c r="E193" s="245">
        <f>E195+E196+E194</f>
        <v>45506.680270000004</v>
      </c>
      <c r="F193" s="73">
        <v>18343</v>
      </c>
      <c r="G193" s="73"/>
      <c r="H193" s="20">
        <f t="shared" si="7"/>
        <v>-94.21972999999707</v>
      </c>
    </row>
    <row r="194" spans="1:8" ht="12">
      <c r="A194" s="48" t="s">
        <v>190</v>
      </c>
      <c r="B194" s="132" t="s">
        <v>421</v>
      </c>
      <c r="C194" s="132"/>
      <c r="D194" s="295">
        <v>285</v>
      </c>
      <c r="E194" s="55">
        <v>190.78027</v>
      </c>
      <c r="F194" s="55"/>
      <c r="G194" s="17"/>
      <c r="H194" s="33"/>
    </row>
    <row r="195" spans="1:8" ht="12">
      <c r="A195" s="13" t="s">
        <v>190</v>
      </c>
      <c r="B195" s="132" t="s">
        <v>409</v>
      </c>
      <c r="C195" s="132"/>
      <c r="D195" s="295">
        <v>45200</v>
      </c>
      <c r="E195" s="55">
        <v>45200</v>
      </c>
      <c r="F195" s="55"/>
      <c r="G195" s="52"/>
      <c r="H195" s="33">
        <f t="shared" si="7"/>
        <v>0</v>
      </c>
    </row>
    <row r="196" spans="1:8" ht="12.75">
      <c r="A196" s="13" t="s">
        <v>190</v>
      </c>
      <c r="B196" s="241" t="s">
        <v>422</v>
      </c>
      <c r="C196" s="132"/>
      <c r="D196" s="295">
        <v>115.9</v>
      </c>
      <c r="E196" s="136">
        <v>115.9</v>
      </c>
      <c r="F196" s="55"/>
      <c r="G196" s="52"/>
      <c r="H196" s="33"/>
    </row>
    <row r="197" spans="1:8" ht="12.75" thickBot="1">
      <c r="A197" s="34" t="s">
        <v>270</v>
      </c>
      <c r="B197" s="103" t="s">
        <v>271</v>
      </c>
      <c r="C197" s="103"/>
      <c r="D197" s="289"/>
      <c r="E197" s="258"/>
      <c r="F197" s="63"/>
      <c r="G197" s="39"/>
      <c r="H197" s="24"/>
    </row>
    <row r="198" spans="1:8" ht="12.75" thickBot="1">
      <c r="A198" s="72" t="s">
        <v>320</v>
      </c>
      <c r="B198" s="336" t="s">
        <v>256</v>
      </c>
      <c r="C198" s="41"/>
      <c r="D198" s="284">
        <v>5743</v>
      </c>
      <c r="E198" s="245">
        <v>4735.6</v>
      </c>
      <c r="F198" s="73">
        <v>3646.4</v>
      </c>
      <c r="G198" s="73"/>
      <c r="H198" s="20">
        <f t="shared" si="7"/>
        <v>-1007.3999999999996</v>
      </c>
    </row>
    <row r="199" spans="1:8" ht="12.75" thickBot="1">
      <c r="A199" s="72" t="s">
        <v>320</v>
      </c>
      <c r="B199" s="336"/>
      <c r="C199" s="41"/>
      <c r="D199" s="284"/>
      <c r="E199" s="245"/>
      <c r="F199" s="73"/>
      <c r="G199" s="73"/>
      <c r="H199" s="20"/>
    </row>
    <row r="200" spans="1:8" ht="12.75" thickBot="1">
      <c r="A200" s="40" t="s">
        <v>228</v>
      </c>
      <c r="B200" s="309" t="s">
        <v>131</v>
      </c>
      <c r="C200" s="41"/>
      <c r="D200" s="284"/>
      <c r="E200" s="245">
        <f>E201</f>
        <v>366.70495</v>
      </c>
      <c r="F200" s="73">
        <v>4.48</v>
      </c>
      <c r="G200" s="73"/>
      <c r="H200" s="20"/>
    </row>
    <row r="201" spans="1:10" ht="12.75" thickBot="1">
      <c r="A201" s="34" t="s">
        <v>229</v>
      </c>
      <c r="B201" s="34" t="s">
        <v>211</v>
      </c>
      <c r="C201" s="34"/>
      <c r="D201" s="260"/>
      <c r="E201" s="258">
        <v>366.70495</v>
      </c>
      <c r="F201" s="63">
        <v>4.48</v>
      </c>
      <c r="G201" s="23"/>
      <c r="H201" s="24"/>
      <c r="J201" s="316"/>
    </row>
    <row r="202" spans="1:8" ht="12.75" thickBot="1">
      <c r="A202" s="40" t="s">
        <v>230</v>
      </c>
      <c r="B202" s="309" t="s">
        <v>132</v>
      </c>
      <c r="C202" s="41"/>
      <c r="D202" s="284"/>
      <c r="E202" s="245">
        <f>E203</f>
        <v>-470.52891</v>
      </c>
      <c r="F202" s="73">
        <f>F203</f>
        <v>-812.3</v>
      </c>
      <c r="G202" s="73"/>
      <c r="H202" s="20">
        <f t="shared" si="7"/>
        <v>-470.52891</v>
      </c>
    </row>
    <row r="203" spans="1:8" ht="12.75" thickBot="1">
      <c r="A203" s="92" t="s">
        <v>231</v>
      </c>
      <c r="B203" s="92" t="s">
        <v>133</v>
      </c>
      <c r="C203" s="92"/>
      <c r="D203" s="136"/>
      <c r="E203" s="136">
        <v>-470.52891</v>
      </c>
      <c r="F203" s="55">
        <v>-812.3</v>
      </c>
      <c r="G203" s="32"/>
      <c r="H203" s="33">
        <f t="shared" si="7"/>
        <v>-470.52891</v>
      </c>
    </row>
    <row r="204" spans="1:8" ht="12.75" thickBot="1">
      <c r="A204" s="72"/>
      <c r="B204" s="137" t="s">
        <v>191</v>
      </c>
      <c r="C204" s="305">
        <f>C134+C8+C198</f>
        <v>332516.87299999996</v>
      </c>
      <c r="D204" s="252">
        <f>D134+D8+D198</f>
        <v>574671.0601</v>
      </c>
      <c r="E204" s="252">
        <f>E8+E133</f>
        <v>494137.20313</v>
      </c>
      <c r="F204" s="19">
        <v>569532.52273</v>
      </c>
      <c r="G204" s="73">
        <f>E204*100/D204</f>
        <v>85.98609490514694</v>
      </c>
      <c r="H204" s="20">
        <f t="shared" si="7"/>
        <v>-80533.85697000002</v>
      </c>
    </row>
    <row r="205" spans="1:8" ht="12">
      <c r="A205" s="5"/>
      <c r="B205" s="5"/>
      <c r="C205" s="354"/>
      <c r="D205" s="355"/>
      <c r="E205" s="355"/>
      <c r="F205" s="356"/>
      <c r="G205" s="356"/>
      <c r="H205" s="148"/>
    </row>
    <row r="206" spans="1:8" ht="12.75">
      <c r="A206" s="240" t="s">
        <v>404</v>
      </c>
      <c r="B206" s="240"/>
      <c r="C206" s="358"/>
      <c r="D206" s="359"/>
      <c r="E206" s="359"/>
      <c r="F206" s="360"/>
      <c r="G206" s="356"/>
      <c r="H206" s="148"/>
    </row>
    <row r="207" spans="1:7" ht="12.75">
      <c r="A207" s="240" t="s">
        <v>405</v>
      </c>
      <c r="B207" s="361"/>
      <c r="C207" s="361"/>
      <c r="D207" s="361"/>
      <c r="E207" s="362" t="s">
        <v>406</v>
      </c>
      <c r="F207" s="362"/>
      <c r="G207" s="148"/>
    </row>
    <row r="208" spans="1:7" ht="12.75">
      <c r="A208" s="240"/>
      <c r="B208" s="361"/>
      <c r="C208" s="361"/>
      <c r="D208" s="361"/>
      <c r="E208" s="362"/>
      <c r="F208" s="362"/>
      <c r="G208" s="148"/>
    </row>
    <row r="209" spans="1:7" ht="12" hidden="1">
      <c r="A209" s="1"/>
      <c r="B209" s="146"/>
      <c r="C209" s="146"/>
      <c r="D209" s="146"/>
      <c r="E209" s="147"/>
      <c r="F209" s="147"/>
      <c r="G209" s="148"/>
    </row>
    <row r="210" spans="1:6" ht="12">
      <c r="A210" s="357" t="s">
        <v>407</v>
      </c>
      <c r="B210" s="5"/>
      <c r="C210" s="5"/>
      <c r="D210" s="5"/>
      <c r="E210" s="351"/>
      <c r="F210" s="9"/>
    </row>
    <row r="211" spans="1:7" ht="12">
      <c r="A211" s="357" t="s">
        <v>408</v>
      </c>
      <c r="C211" s="5"/>
      <c r="D211" s="5"/>
      <c r="E211" s="9"/>
      <c r="F211" s="9"/>
      <c r="G211" s="4"/>
    </row>
    <row r="212" ht="12">
      <c r="A212" s="1"/>
    </row>
    <row r="213" ht="12.75"/>
    <row r="214" ht="12.75">
      <c r="E214" s="352"/>
    </row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</sheetData>
  <sheetProtection/>
  <mergeCells count="4">
    <mergeCell ref="G5:H5"/>
    <mergeCell ref="G53:H53"/>
    <mergeCell ref="G84:H84"/>
    <mergeCell ref="G162:H1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99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19.375" style="402" customWidth="1"/>
    <col min="2" max="2" width="59.375" style="375" customWidth="1"/>
    <col min="3" max="3" width="8.875" style="375" customWidth="1"/>
    <col min="4" max="4" width="10.875" style="375" customWidth="1"/>
    <col min="5" max="6" width="10.75390625" style="378" customWidth="1"/>
    <col min="7" max="7" width="7.00390625" style="375" customWidth="1"/>
    <col min="8" max="8" width="6.75390625" style="378" customWidth="1"/>
    <col min="9" max="16384" width="9.125" style="378" customWidth="1"/>
  </cols>
  <sheetData>
    <row r="1" spans="1:6" ht="11.25">
      <c r="A1" s="375"/>
      <c r="B1" s="376" t="s">
        <v>448</v>
      </c>
      <c r="C1" s="376"/>
      <c r="D1" s="376"/>
      <c r="E1" s="377"/>
      <c r="F1" s="377"/>
    </row>
    <row r="2" spans="1:6" ht="11.25">
      <c r="A2" s="375"/>
      <c r="B2" s="376" t="s">
        <v>1</v>
      </c>
      <c r="C2" s="376"/>
      <c r="D2" s="376"/>
      <c r="E2" s="376"/>
      <c r="F2" s="376"/>
    </row>
    <row r="3" spans="1:8" ht="11.25">
      <c r="A3" s="375"/>
      <c r="B3" s="376" t="s">
        <v>2</v>
      </c>
      <c r="C3" s="376"/>
      <c r="D3" s="376"/>
      <c r="E3" s="376"/>
      <c r="F3" s="376"/>
      <c r="H3" s="375"/>
    </row>
    <row r="4" spans="1:8" ht="12" customHeight="1" thickBot="1">
      <c r="A4" s="375"/>
      <c r="B4" s="376" t="s">
        <v>456</v>
      </c>
      <c r="C4" s="376"/>
      <c r="D4" s="376"/>
      <c r="E4" s="377"/>
      <c r="F4" s="377"/>
      <c r="G4" s="379"/>
      <c r="H4" s="379"/>
    </row>
    <row r="5" spans="1:8" s="383" customFormat="1" ht="11.25" thickBot="1">
      <c r="A5" s="380" t="s">
        <v>4</v>
      </c>
      <c r="B5" s="381"/>
      <c r="C5" s="380" t="s">
        <v>238</v>
      </c>
      <c r="D5" s="380" t="s">
        <v>378</v>
      </c>
      <c r="E5" s="380" t="s">
        <v>5</v>
      </c>
      <c r="F5" s="380" t="s">
        <v>5</v>
      </c>
      <c r="G5" s="617" t="s">
        <v>194</v>
      </c>
      <c r="H5" s="618"/>
    </row>
    <row r="6" spans="1:8" s="383" customFormat="1" ht="10.5">
      <c r="A6" s="384" t="s">
        <v>6</v>
      </c>
      <c r="B6" s="384" t="s">
        <v>7</v>
      </c>
      <c r="C6" s="384" t="s">
        <v>239</v>
      </c>
      <c r="D6" s="384" t="s">
        <v>239</v>
      </c>
      <c r="E6" s="385" t="s">
        <v>439</v>
      </c>
      <c r="F6" s="385" t="s">
        <v>439</v>
      </c>
      <c r="G6" s="380"/>
      <c r="H6" s="381"/>
    </row>
    <row r="7" spans="1:8" ht="12" thickBot="1">
      <c r="A7" s="386" t="s">
        <v>9</v>
      </c>
      <c r="B7" s="387"/>
      <c r="C7" s="386" t="s">
        <v>8</v>
      </c>
      <c r="D7" s="386" t="s">
        <v>8</v>
      </c>
      <c r="E7" s="386" t="s">
        <v>376</v>
      </c>
      <c r="F7" s="386">
        <v>2013</v>
      </c>
      <c r="G7" s="386" t="s">
        <v>10</v>
      </c>
      <c r="H7" s="388" t="s">
        <v>11</v>
      </c>
    </row>
    <row r="8" spans="1:8" s="395" customFormat="1" ht="11.25" thickBot="1">
      <c r="A8" s="389" t="s">
        <v>12</v>
      </c>
      <c r="B8" s="390" t="s">
        <v>264</v>
      </c>
      <c r="C8" s="391">
        <f>C9+C21+C37+C44+C61+C73+C82+C113+C45+C81+C32+C80+C15+C35</f>
        <v>74001.673</v>
      </c>
      <c r="D8" s="392">
        <f>D9+D21+D37+D44+D61+D73+D82+D113+D45+D81+D32+D80+D15+D35+D79</f>
        <v>101860.51199999999</v>
      </c>
      <c r="E8" s="392">
        <f>E9+E21+E37+E44+E61+E73+E82+E113+E45+E81+E32+E80+E15+E35+E79</f>
        <v>81806.02554999999</v>
      </c>
      <c r="F8" s="392">
        <f>F9+F21+F37+F44+F61+F73+F82+F113+F45+F81+F32+F80+F15+F35+F79</f>
        <v>76255.83112999999</v>
      </c>
      <c r="G8" s="393">
        <f aca="true" t="shared" si="0" ref="G8:G13">E8*100/D8</f>
        <v>80.31181460191364</v>
      </c>
      <c r="H8" s="394">
        <f aca="true" t="shared" si="1" ref="H8:H75">E8-D8</f>
        <v>-20054.486449999997</v>
      </c>
    </row>
    <row r="9" spans="1:8" s="379" customFormat="1" ht="11.25">
      <c r="A9" s="396" t="s">
        <v>13</v>
      </c>
      <c r="B9" s="397" t="s">
        <v>265</v>
      </c>
      <c r="C9" s="398">
        <f>C10</f>
        <v>39437</v>
      </c>
      <c r="D9" s="399">
        <f>D10</f>
        <v>41916.82572</v>
      </c>
      <c r="E9" s="399">
        <f>E10</f>
        <v>38859.34114</v>
      </c>
      <c r="F9" s="399">
        <f>F10</f>
        <v>44273.09216</v>
      </c>
      <c r="G9" s="400">
        <f t="shared" si="0"/>
        <v>92.70582987265381</v>
      </c>
      <c r="H9" s="401">
        <f t="shared" si="1"/>
        <v>-3057.484580000004</v>
      </c>
    </row>
    <row r="10" spans="1:8" ht="11.25">
      <c r="A10" s="402" t="s">
        <v>14</v>
      </c>
      <c r="B10" s="402" t="s">
        <v>15</v>
      </c>
      <c r="C10" s="403">
        <f>C11+C12+C13+C14</f>
        <v>39437</v>
      </c>
      <c r="D10" s="404">
        <f>D11+D12+D13+D14</f>
        <v>41916.82572</v>
      </c>
      <c r="E10" s="404">
        <f>E11+E12+E13+E14</f>
        <v>38859.34114</v>
      </c>
      <c r="F10" s="404">
        <f>F11+F12+F13+F14</f>
        <v>44273.09216</v>
      </c>
      <c r="G10" s="405">
        <f t="shared" si="0"/>
        <v>92.70582987265381</v>
      </c>
      <c r="H10" s="406">
        <f t="shared" si="1"/>
        <v>-3057.484580000004</v>
      </c>
    </row>
    <row r="11" spans="1:8" ht="22.5">
      <c r="A11" s="407" t="s">
        <v>285</v>
      </c>
      <c r="B11" s="408" t="s">
        <v>299</v>
      </c>
      <c r="C11" s="409">
        <v>39437</v>
      </c>
      <c r="D11" s="410">
        <v>41099.02572</v>
      </c>
      <c r="E11" s="410">
        <v>38364.05145</v>
      </c>
      <c r="F11" s="410">
        <v>43581.93004</v>
      </c>
      <c r="G11" s="400">
        <f t="shared" si="0"/>
        <v>93.34540363892597</v>
      </c>
      <c r="H11" s="411"/>
    </row>
    <row r="12" spans="1:8" ht="56.25">
      <c r="A12" s="407" t="s">
        <v>286</v>
      </c>
      <c r="B12" s="412" t="s">
        <v>300</v>
      </c>
      <c r="C12" s="402"/>
      <c r="D12" s="413">
        <v>327.12</v>
      </c>
      <c r="E12" s="413">
        <v>154.80547</v>
      </c>
      <c r="F12" s="413">
        <v>349.37767</v>
      </c>
      <c r="G12" s="400">
        <f>E12*100/D12</f>
        <v>47.323755808266085</v>
      </c>
      <c r="H12" s="414">
        <f t="shared" si="1"/>
        <v>-172.31453</v>
      </c>
    </row>
    <row r="13" spans="1:8" ht="27" customHeight="1">
      <c r="A13" s="407" t="s">
        <v>287</v>
      </c>
      <c r="B13" s="415" t="s">
        <v>301</v>
      </c>
      <c r="C13" s="416"/>
      <c r="D13" s="417">
        <v>490.68</v>
      </c>
      <c r="E13" s="417">
        <v>340.48422</v>
      </c>
      <c r="F13" s="417">
        <v>341.78445</v>
      </c>
      <c r="G13" s="400">
        <f t="shared" si="0"/>
        <v>69.39027879677182</v>
      </c>
      <c r="H13" s="418">
        <f t="shared" si="1"/>
        <v>-150.19578</v>
      </c>
    </row>
    <row r="14" spans="1:8" ht="50.25" customHeight="1" thickBot="1">
      <c r="A14" s="419" t="s">
        <v>288</v>
      </c>
      <c r="B14" s="420" t="s">
        <v>298</v>
      </c>
      <c r="C14" s="421"/>
      <c r="D14" s="422"/>
      <c r="E14" s="422"/>
      <c r="F14" s="422"/>
      <c r="G14" s="405"/>
      <c r="H14" s="406">
        <f t="shared" si="1"/>
        <v>0</v>
      </c>
    </row>
    <row r="15" spans="1:8" ht="24" customHeight="1" thickBot="1">
      <c r="A15" s="423" t="s">
        <v>359</v>
      </c>
      <c r="B15" s="424" t="s">
        <v>358</v>
      </c>
      <c r="C15" s="425">
        <f>C16</f>
        <v>11986.342999999999</v>
      </c>
      <c r="D15" s="426">
        <f>D16</f>
        <v>11986.342999999999</v>
      </c>
      <c r="E15" s="426">
        <f>E16</f>
        <v>8885.22092</v>
      </c>
      <c r="F15" s="426">
        <f>F16</f>
        <v>0</v>
      </c>
      <c r="G15" s="427">
        <f aca="true" t="shared" si="2" ref="G15:G24">E15*100/D15</f>
        <v>74.12787136159878</v>
      </c>
      <c r="H15" s="428"/>
    </row>
    <row r="16" spans="1:8" ht="21.75" customHeight="1">
      <c r="A16" s="429" t="s">
        <v>360</v>
      </c>
      <c r="B16" s="378" t="s">
        <v>361</v>
      </c>
      <c r="C16" s="430">
        <f>C17+C18+C19+C20</f>
        <v>11986.342999999999</v>
      </c>
      <c r="D16" s="431">
        <f>D17+D18+D19+D20</f>
        <v>11986.342999999999</v>
      </c>
      <c r="E16" s="430">
        <f>E17+E18+E19+E20</f>
        <v>8885.22092</v>
      </c>
      <c r="F16" s="430">
        <f>F17+F18+F19+F20</f>
        <v>0</v>
      </c>
      <c r="G16" s="432">
        <f t="shared" si="2"/>
        <v>74.12787136159878</v>
      </c>
      <c r="H16" s="433"/>
    </row>
    <row r="17" spans="1:8" ht="19.5" customHeight="1">
      <c r="A17" s="429" t="s">
        <v>362</v>
      </c>
      <c r="B17" s="434" t="s">
        <v>366</v>
      </c>
      <c r="C17" s="435">
        <v>4387.018</v>
      </c>
      <c r="D17" s="410">
        <v>4387.018</v>
      </c>
      <c r="E17" s="410">
        <v>3353.43422</v>
      </c>
      <c r="F17" s="410"/>
      <c r="G17" s="400">
        <f t="shared" si="2"/>
        <v>76.43994667904258</v>
      </c>
      <c r="H17" s="436"/>
    </row>
    <row r="18" spans="1:8" ht="18" customHeight="1">
      <c r="A18" s="429" t="s">
        <v>363</v>
      </c>
      <c r="B18" s="434" t="s">
        <v>367</v>
      </c>
      <c r="C18" s="435">
        <v>90.936</v>
      </c>
      <c r="D18" s="410">
        <v>90.936</v>
      </c>
      <c r="E18" s="410">
        <v>75.53733</v>
      </c>
      <c r="F18" s="410"/>
      <c r="G18" s="400">
        <f t="shared" si="2"/>
        <v>83.0664753233043</v>
      </c>
      <c r="H18" s="436"/>
    </row>
    <row r="19" spans="1:8" ht="15.75" customHeight="1">
      <c r="A19" s="429" t="s">
        <v>364</v>
      </c>
      <c r="B19" s="434" t="s">
        <v>368</v>
      </c>
      <c r="C19" s="435">
        <v>7102.721</v>
      </c>
      <c r="D19" s="410">
        <v>7102.721</v>
      </c>
      <c r="E19" s="410">
        <v>5744.81885</v>
      </c>
      <c r="F19" s="410"/>
      <c r="G19" s="400">
        <f t="shared" si="2"/>
        <v>80.8819443984918</v>
      </c>
      <c r="H19" s="436"/>
    </row>
    <row r="20" spans="1:8" ht="12" customHeight="1">
      <c r="A20" s="429" t="s">
        <v>365</v>
      </c>
      <c r="B20" s="434" t="s">
        <v>369</v>
      </c>
      <c r="C20" s="435">
        <v>405.668</v>
      </c>
      <c r="D20" s="410">
        <v>405.668</v>
      </c>
      <c r="E20" s="410">
        <v>-288.56948</v>
      </c>
      <c r="F20" s="410"/>
      <c r="G20" s="400">
        <f t="shared" si="2"/>
        <v>-71.13439561414754</v>
      </c>
      <c r="H20" s="436"/>
    </row>
    <row r="21" spans="1:8" s="440" customFormat="1" ht="11.25">
      <c r="A21" s="437" t="s">
        <v>16</v>
      </c>
      <c r="B21" s="437" t="s">
        <v>17</v>
      </c>
      <c r="C21" s="438">
        <f>C22+C27+C29+C31</f>
        <v>5791.5</v>
      </c>
      <c r="D21" s="438">
        <f>D22+D27+D29+D31</f>
        <v>7603.3</v>
      </c>
      <c r="E21" s="439">
        <f>E22+E27+E29+E31</f>
        <v>5618.35355</v>
      </c>
      <c r="F21" s="439">
        <f>F22+F27+F29+F31</f>
        <v>6503.737370000001</v>
      </c>
      <c r="G21" s="432">
        <f t="shared" si="2"/>
        <v>73.89361921797114</v>
      </c>
      <c r="H21" s="433">
        <f t="shared" si="1"/>
        <v>-1984.9464500000004</v>
      </c>
    </row>
    <row r="22" spans="1:8" s="440" customFormat="1" ht="23.25" customHeight="1">
      <c r="A22" s="409" t="s">
        <v>198</v>
      </c>
      <c r="B22" s="441" t="s">
        <v>195</v>
      </c>
      <c r="C22" s="442">
        <f>C23+C24</f>
        <v>2914.8</v>
      </c>
      <c r="D22" s="443">
        <f>D23+D24</f>
        <v>2014.8</v>
      </c>
      <c r="E22" s="443">
        <f>E23+E24</f>
        <v>857.8763799999999</v>
      </c>
      <c r="F22" s="443">
        <f>F23+F24</f>
        <v>1940.08183</v>
      </c>
      <c r="G22" s="444">
        <f t="shared" si="2"/>
        <v>42.578736351002576</v>
      </c>
      <c r="H22" s="433">
        <f t="shared" si="1"/>
        <v>-1156.92362</v>
      </c>
    </row>
    <row r="23" spans="1:8" s="440" customFormat="1" ht="24" customHeight="1">
      <c r="A23" s="409" t="s">
        <v>379</v>
      </c>
      <c r="B23" s="441" t="s">
        <v>196</v>
      </c>
      <c r="C23" s="441">
        <v>654.8</v>
      </c>
      <c r="D23" s="445">
        <v>754.8</v>
      </c>
      <c r="E23" s="443">
        <v>491.24636</v>
      </c>
      <c r="F23" s="443">
        <v>665.70017</v>
      </c>
      <c r="G23" s="444">
        <f t="shared" si="2"/>
        <v>65.0829835718071</v>
      </c>
      <c r="H23" s="433">
        <f t="shared" si="1"/>
        <v>-263.55364</v>
      </c>
    </row>
    <row r="24" spans="1:8" s="440" customFormat="1" ht="22.5">
      <c r="A24" s="409" t="s">
        <v>380</v>
      </c>
      <c r="B24" s="441" t="s">
        <v>197</v>
      </c>
      <c r="C24" s="441">
        <v>2260</v>
      </c>
      <c r="D24" s="445">
        <v>1260</v>
      </c>
      <c r="E24" s="443">
        <v>366.63002</v>
      </c>
      <c r="F24" s="443">
        <v>1274.38166</v>
      </c>
      <c r="G24" s="444">
        <f t="shared" si="2"/>
        <v>29.097620634920634</v>
      </c>
      <c r="H24" s="433">
        <f t="shared" si="1"/>
        <v>-893.3699799999999</v>
      </c>
    </row>
    <row r="25" spans="1:8" s="440" customFormat="1" ht="33.75">
      <c r="A25" s="409" t="s">
        <v>381</v>
      </c>
      <c r="B25" s="441" t="s">
        <v>382</v>
      </c>
      <c r="C25" s="441"/>
      <c r="D25" s="445"/>
      <c r="E25" s="443">
        <v>-77.36549</v>
      </c>
      <c r="F25" s="443">
        <v>-17.86193</v>
      </c>
      <c r="G25" s="444"/>
      <c r="H25" s="401"/>
    </row>
    <row r="26" spans="1:8" ht="11.25">
      <c r="A26" s="416" t="s">
        <v>18</v>
      </c>
      <c r="B26" s="416" t="s">
        <v>19</v>
      </c>
      <c r="C26" s="416"/>
      <c r="D26" s="417"/>
      <c r="E26" s="417"/>
      <c r="F26" s="417"/>
      <c r="G26" s="446"/>
      <c r="H26" s="406"/>
    </row>
    <row r="27" spans="1:8" ht="11.25">
      <c r="A27" s="447"/>
      <c r="B27" s="447" t="s">
        <v>20</v>
      </c>
      <c r="C27" s="447">
        <v>2353.2</v>
      </c>
      <c r="D27" s="448">
        <v>3678.2</v>
      </c>
      <c r="E27" s="448">
        <v>3633.77345</v>
      </c>
      <c r="F27" s="448">
        <v>3813.81914</v>
      </c>
      <c r="G27" s="449">
        <f aca="true" t="shared" si="3" ref="G27:G37">E27*100/D27</f>
        <v>98.79216600511121</v>
      </c>
      <c r="H27" s="450">
        <f t="shared" si="1"/>
        <v>-44.42654999999968</v>
      </c>
    </row>
    <row r="28" spans="1:8" ht="22.5">
      <c r="A28" s="409" t="s">
        <v>383</v>
      </c>
      <c r="B28" s="451" t="s">
        <v>384</v>
      </c>
      <c r="C28" s="447"/>
      <c r="D28" s="448">
        <v>25</v>
      </c>
      <c r="E28" s="448">
        <v>-5108.96</v>
      </c>
      <c r="F28" s="448">
        <v>13.67164</v>
      </c>
      <c r="G28" s="449">
        <f t="shared" si="3"/>
        <v>-20435.84</v>
      </c>
      <c r="H28" s="450"/>
    </row>
    <row r="29" spans="1:8" ht="11.25">
      <c r="A29" s="447" t="s">
        <v>21</v>
      </c>
      <c r="B29" s="447" t="s">
        <v>22</v>
      </c>
      <c r="C29" s="447">
        <v>523.5</v>
      </c>
      <c r="D29" s="448">
        <v>1410.3</v>
      </c>
      <c r="E29" s="452">
        <v>900.93571</v>
      </c>
      <c r="F29" s="452">
        <v>598.79827</v>
      </c>
      <c r="G29" s="449">
        <f t="shared" si="3"/>
        <v>63.88255761185563</v>
      </c>
      <c r="H29" s="450">
        <f t="shared" si="1"/>
        <v>-509.36429</v>
      </c>
    </row>
    <row r="30" spans="1:8" ht="11.25">
      <c r="A30" s="447" t="s">
        <v>385</v>
      </c>
      <c r="B30" s="447" t="s">
        <v>386</v>
      </c>
      <c r="C30" s="447"/>
      <c r="D30" s="448">
        <v>31.001</v>
      </c>
      <c r="E30" s="452">
        <v>31.16712</v>
      </c>
      <c r="F30" s="452">
        <v>23.7493</v>
      </c>
      <c r="G30" s="449"/>
      <c r="H30" s="450"/>
    </row>
    <row r="31" spans="1:8" ht="11.25">
      <c r="A31" s="447" t="s">
        <v>302</v>
      </c>
      <c r="B31" s="447" t="s">
        <v>303</v>
      </c>
      <c r="C31" s="447"/>
      <c r="D31" s="448">
        <v>500</v>
      </c>
      <c r="E31" s="452">
        <v>225.76801</v>
      </c>
      <c r="F31" s="452">
        <v>151.03813</v>
      </c>
      <c r="G31" s="449">
        <f t="shared" si="3"/>
        <v>45.153602</v>
      </c>
      <c r="H31" s="450">
        <f t="shared" si="1"/>
        <v>-274.23199</v>
      </c>
    </row>
    <row r="32" spans="1:8" ht="11.25">
      <c r="A32" s="389" t="s">
        <v>23</v>
      </c>
      <c r="B32" s="453" t="s">
        <v>24</v>
      </c>
      <c r="C32" s="454">
        <f>C33+C34</f>
        <v>7681.08</v>
      </c>
      <c r="D32" s="455">
        <f>D33+D34</f>
        <v>9715.104</v>
      </c>
      <c r="E32" s="455">
        <f>E33+E34</f>
        <v>7499.189560000001</v>
      </c>
      <c r="F32" s="455">
        <f>F33+F34</f>
        <v>5048.13711</v>
      </c>
      <c r="G32" s="400">
        <f t="shared" si="3"/>
        <v>77.19103737849849</v>
      </c>
      <c r="H32" s="433">
        <f t="shared" si="1"/>
        <v>-2215.9144399999986</v>
      </c>
    </row>
    <row r="33" spans="1:9" ht="11.25">
      <c r="A33" s="402" t="s">
        <v>387</v>
      </c>
      <c r="B33" s="402" t="s">
        <v>26</v>
      </c>
      <c r="C33" s="402">
        <v>803</v>
      </c>
      <c r="D33" s="413">
        <v>1034.5</v>
      </c>
      <c r="E33" s="422">
        <v>683.22511</v>
      </c>
      <c r="F33" s="422">
        <v>580.19906</v>
      </c>
      <c r="G33" s="444">
        <f t="shared" si="3"/>
        <v>66.0439932334461</v>
      </c>
      <c r="H33" s="450">
        <f t="shared" si="1"/>
        <v>-351.27489</v>
      </c>
      <c r="I33" s="440"/>
    </row>
    <row r="34" spans="1:8" ht="11.25">
      <c r="A34" s="456" t="s">
        <v>29</v>
      </c>
      <c r="B34" s="456" t="s">
        <v>30</v>
      </c>
      <c r="C34" s="456">
        <v>6878.08</v>
      </c>
      <c r="D34" s="452">
        <v>8680.604</v>
      </c>
      <c r="E34" s="410">
        <v>6815.96445</v>
      </c>
      <c r="F34" s="410">
        <v>4467.93805</v>
      </c>
      <c r="G34" s="444">
        <f t="shared" si="3"/>
        <v>78.5194722625292</v>
      </c>
      <c r="H34" s="450">
        <f t="shared" si="1"/>
        <v>-1864.639549999999</v>
      </c>
    </row>
    <row r="35" spans="1:8" ht="11.25">
      <c r="A35" s="457" t="s">
        <v>372</v>
      </c>
      <c r="B35" s="458" t="s">
        <v>373</v>
      </c>
      <c r="C35" s="459">
        <f>C36</f>
        <v>0</v>
      </c>
      <c r="D35" s="455">
        <f>D36</f>
        <v>0</v>
      </c>
      <c r="E35" s="410"/>
      <c r="F35" s="410"/>
      <c r="G35" s="460"/>
      <c r="H35" s="461"/>
    </row>
    <row r="36" spans="1:8" ht="11.25">
      <c r="A36" s="416" t="s">
        <v>374</v>
      </c>
      <c r="B36" s="416" t="s">
        <v>375</v>
      </c>
      <c r="C36" s="456"/>
      <c r="D36" s="452"/>
      <c r="E36" s="410"/>
      <c r="F36" s="410"/>
      <c r="G36" s="460"/>
      <c r="H36" s="461"/>
    </row>
    <row r="37" spans="1:8" ht="11.25">
      <c r="A37" s="457" t="s">
        <v>31</v>
      </c>
      <c r="B37" s="458" t="s">
        <v>32</v>
      </c>
      <c r="C37" s="398">
        <f>C39+C41+C42</f>
        <v>882.65</v>
      </c>
      <c r="D37" s="399">
        <f>D39+D41+D42</f>
        <v>2279.57</v>
      </c>
      <c r="E37" s="399">
        <f>E39+E41+E42</f>
        <v>1369.2034299999998</v>
      </c>
      <c r="F37" s="399">
        <f>F39+F41+F42</f>
        <v>1020.5271299999999</v>
      </c>
      <c r="G37" s="446">
        <f t="shared" si="3"/>
        <v>60.06410989791934</v>
      </c>
      <c r="H37" s="401">
        <f t="shared" si="1"/>
        <v>-910.3665700000004</v>
      </c>
    </row>
    <row r="38" spans="1:8" ht="11.25">
      <c r="A38" s="416" t="s">
        <v>33</v>
      </c>
      <c r="B38" s="416" t="s">
        <v>34</v>
      </c>
      <c r="C38" s="416"/>
      <c r="D38" s="417"/>
      <c r="E38" s="417"/>
      <c r="F38" s="417"/>
      <c r="G38" s="446"/>
      <c r="H38" s="406">
        <f t="shared" si="1"/>
        <v>0</v>
      </c>
    </row>
    <row r="39" spans="2:8" ht="11.25">
      <c r="B39" s="402" t="s">
        <v>35</v>
      </c>
      <c r="C39" s="462">
        <f>C40</f>
        <v>882.65</v>
      </c>
      <c r="D39" s="413">
        <f>D40</f>
        <v>2182.65</v>
      </c>
      <c r="E39" s="413">
        <f>E40</f>
        <v>1205.59127</v>
      </c>
      <c r="F39" s="413">
        <f>F40</f>
        <v>866.96713</v>
      </c>
      <c r="G39" s="449">
        <f>E39*100/D39</f>
        <v>55.23520811857146</v>
      </c>
      <c r="H39" s="450">
        <f t="shared" si="1"/>
        <v>-977.0587300000002</v>
      </c>
    </row>
    <row r="40" spans="1:8" ht="11.25">
      <c r="A40" s="416" t="s">
        <v>36</v>
      </c>
      <c r="B40" s="456" t="s">
        <v>37</v>
      </c>
      <c r="C40" s="456">
        <v>882.65</v>
      </c>
      <c r="D40" s="452">
        <v>2182.65</v>
      </c>
      <c r="E40" s="422">
        <v>1205.59127</v>
      </c>
      <c r="F40" s="422">
        <v>866.96713</v>
      </c>
      <c r="G40" s="449">
        <f>E40*100/D40</f>
        <v>55.23520811857146</v>
      </c>
      <c r="H40" s="450">
        <f t="shared" si="1"/>
        <v>-977.0587300000002</v>
      </c>
    </row>
    <row r="41" spans="1:8" ht="11.25">
      <c r="A41" s="416" t="s">
        <v>38</v>
      </c>
      <c r="B41" s="416" t="s">
        <v>39</v>
      </c>
      <c r="C41" s="416"/>
      <c r="D41" s="417">
        <v>96.92</v>
      </c>
      <c r="E41" s="452">
        <v>157.61216</v>
      </c>
      <c r="F41" s="452">
        <v>135.56</v>
      </c>
      <c r="G41" s="460">
        <f>E41*100/D41</f>
        <v>162.62088320264132</v>
      </c>
      <c r="H41" s="461">
        <f t="shared" si="1"/>
        <v>60.69215999999999</v>
      </c>
    </row>
    <row r="42" spans="1:8" ht="11.25">
      <c r="A42" s="416"/>
      <c r="B42" s="416" t="s">
        <v>314</v>
      </c>
      <c r="C42" s="416"/>
      <c r="D42" s="417"/>
      <c r="E42" s="417">
        <v>6</v>
      </c>
      <c r="F42" s="417">
        <v>18</v>
      </c>
      <c r="G42" s="460"/>
      <c r="H42" s="461"/>
    </row>
    <row r="43" spans="1:9" ht="11.25">
      <c r="A43" s="457" t="s">
        <v>40</v>
      </c>
      <c r="B43" s="463" t="s">
        <v>41</v>
      </c>
      <c r="C43" s="464"/>
      <c r="D43" s="465"/>
      <c r="E43" s="466"/>
      <c r="F43" s="466"/>
      <c r="G43" s="446"/>
      <c r="H43" s="406"/>
      <c r="I43" s="383"/>
    </row>
    <row r="44" spans="1:9" ht="12" thickBot="1">
      <c r="A44" s="389"/>
      <c r="B44" s="467" t="s">
        <v>42</v>
      </c>
      <c r="C44" s="468"/>
      <c r="D44" s="439">
        <v>3</v>
      </c>
      <c r="E44" s="469">
        <v>68.64575</v>
      </c>
      <c r="F44" s="469">
        <v>67.15113</v>
      </c>
      <c r="G44" s="432"/>
      <c r="H44" s="433">
        <f t="shared" si="1"/>
        <v>65.64575</v>
      </c>
      <c r="I44" s="383"/>
    </row>
    <row r="45" spans="1:8" ht="22.5" thickBot="1">
      <c r="A45" s="470" t="s">
        <v>63</v>
      </c>
      <c r="B45" s="471" t="s">
        <v>203</v>
      </c>
      <c r="C45" s="472">
        <f>C48+C52+C55</f>
        <v>3883.5</v>
      </c>
      <c r="D45" s="473">
        <f>D48+D52+D55</f>
        <v>12976.769279999999</v>
      </c>
      <c r="E45" s="473">
        <f>E48+E52+E55</f>
        <v>10234.39057</v>
      </c>
      <c r="F45" s="473">
        <f>F48+F52+F55</f>
        <v>8118.02232</v>
      </c>
      <c r="G45" s="474">
        <f>E45*100/D45</f>
        <v>78.86701496476017</v>
      </c>
      <c r="H45" s="475">
        <f t="shared" si="1"/>
        <v>-2742.378709999999</v>
      </c>
    </row>
    <row r="46" spans="2:8" ht="0.75" customHeight="1">
      <c r="B46" s="476"/>
      <c r="C46" s="476"/>
      <c r="D46" s="477"/>
      <c r="E46" s="478">
        <f>E48+E55+E60+E50+E59</f>
        <v>19351.964949999998</v>
      </c>
      <c r="F46" s="478">
        <f>F48+F55+F60+F50+F59</f>
        <v>15423.55255</v>
      </c>
      <c r="G46" s="405" t="e">
        <f>E46*100/D46</f>
        <v>#DIV/0!</v>
      </c>
      <c r="H46" s="401">
        <f t="shared" si="1"/>
        <v>19351.964949999998</v>
      </c>
    </row>
    <row r="47" spans="1:8" ht="11.25">
      <c r="A47" s="416" t="s">
        <v>64</v>
      </c>
      <c r="B47" s="416" t="s">
        <v>65</v>
      </c>
      <c r="C47" s="416"/>
      <c r="D47" s="417"/>
      <c r="E47" s="479"/>
      <c r="F47" s="479"/>
      <c r="G47" s="446"/>
      <c r="H47" s="406">
        <f t="shared" si="1"/>
        <v>0</v>
      </c>
    </row>
    <row r="48" spans="2:8" ht="13.5" customHeight="1">
      <c r="B48" s="402" t="s">
        <v>66</v>
      </c>
      <c r="C48" s="462">
        <f>C50</f>
        <v>3282.5</v>
      </c>
      <c r="D48" s="413">
        <f>D50</f>
        <v>11248.5</v>
      </c>
      <c r="E48" s="413">
        <f>E50</f>
        <v>9451.55647</v>
      </c>
      <c r="F48" s="413">
        <f>F50</f>
        <v>7468.25362</v>
      </c>
      <c r="G48" s="403">
        <f>E48*100/D48</f>
        <v>84.02503862737254</v>
      </c>
      <c r="H48" s="461">
        <f t="shared" si="1"/>
        <v>-1796.9435300000005</v>
      </c>
    </row>
    <row r="49" spans="1:8" ht="11.25">
      <c r="A49" s="416" t="s">
        <v>267</v>
      </c>
      <c r="B49" s="416" t="s">
        <v>65</v>
      </c>
      <c r="C49" s="416"/>
      <c r="D49" s="417"/>
      <c r="E49" s="417"/>
      <c r="F49" s="417"/>
      <c r="G49" s="460"/>
      <c r="H49" s="480">
        <f t="shared" si="1"/>
        <v>0</v>
      </c>
    </row>
    <row r="50" spans="2:8" ht="15" customHeight="1">
      <c r="B50" s="402" t="s">
        <v>67</v>
      </c>
      <c r="C50" s="402">
        <v>3282.5</v>
      </c>
      <c r="D50" s="413">
        <v>11248.5</v>
      </c>
      <c r="E50" s="413">
        <v>9451.55647</v>
      </c>
      <c r="F50" s="413">
        <v>7468.25362</v>
      </c>
      <c r="G50" s="403">
        <f>E50*100/D50</f>
        <v>84.02503862737254</v>
      </c>
      <c r="H50" s="461">
        <f t="shared" si="1"/>
        <v>-1796.9435300000005</v>
      </c>
    </row>
    <row r="51" spans="1:8" ht="11.25">
      <c r="A51" s="416" t="s">
        <v>277</v>
      </c>
      <c r="B51" s="416" t="s">
        <v>65</v>
      </c>
      <c r="C51" s="416"/>
      <c r="D51" s="417"/>
      <c r="E51" s="417"/>
      <c r="F51" s="417"/>
      <c r="G51" s="460"/>
      <c r="H51" s="480">
        <f>E51-D51</f>
        <v>0</v>
      </c>
    </row>
    <row r="52" spans="2:8" ht="15" customHeight="1">
      <c r="B52" s="402" t="s">
        <v>67</v>
      </c>
      <c r="C52" s="402">
        <v>294</v>
      </c>
      <c r="D52" s="413">
        <v>880.63</v>
      </c>
      <c r="E52" s="413">
        <v>418.00447</v>
      </c>
      <c r="F52" s="413">
        <v>213.86247</v>
      </c>
      <c r="G52" s="403"/>
      <c r="H52" s="461">
        <v>0</v>
      </c>
    </row>
    <row r="53" spans="1:9" ht="11.25">
      <c r="A53" s="416" t="s">
        <v>68</v>
      </c>
      <c r="B53" s="416" t="s">
        <v>69</v>
      </c>
      <c r="C53" s="416"/>
      <c r="D53" s="417"/>
      <c r="E53" s="481"/>
      <c r="F53" s="481"/>
      <c r="G53" s="460"/>
      <c r="H53" s="480">
        <f t="shared" si="1"/>
        <v>0</v>
      </c>
      <c r="I53" s="440"/>
    </row>
    <row r="54" spans="1:9" ht="11.25">
      <c r="A54" s="482"/>
      <c r="B54" s="402" t="s">
        <v>70</v>
      </c>
      <c r="C54" s="402"/>
      <c r="D54" s="413"/>
      <c r="E54" s="483"/>
      <c r="F54" s="483"/>
      <c r="G54" s="403"/>
      <c r="H54" s="461">
        <f t="shared" si="1"/>
        <v>0</v>
      </c>
      <c r="I54" s="484"/>
    </row>
    <row r="55" spans="1:9" s="440" customFormat="1" ht="11.25">
      <c r="A55" s="482"/>
      <c r="B55" s="402" t="s">
        <v>71</v>
      </c>
      <c r="C55" s="485">
        <f>C57+C59</f>
        <v>307</v>
      </c>
      <c r="D55" s="483">
        <f>D57+D59</f>
        <v>847.63928</v>
      </c>
      <c r="E55" s="483">
        <f>E57+E59</f>
        <v>364.82963</v>
      </c>
      <c r="F55" s="483">
        <f>F57+F59</f>
        <v>435.90623</v>
      </c>
      <c r="G55" s="449">
        <f>E55*100/D55</f>
        <v>43.04067055505026</v>
      </c>
      <c r="H55" s="450">
        <f t="shared" si="1"/>
        <v>-482.80965</v>
      </c>
      <c r="I55" s="484"/>
    </row>
    <row r="56" spans="1:8" s="484" customFormat="1" ht="11.25">
      <c r="A56" s="416" t="s">
        <v>72</v>
      </c>
      <c r="B56" s="416" t="s">
        <v>73</v>
      </c>
      <c r="C56" s="416"/>
      <c r="D56" s="417"/>
      <c r="E56" s="486"/>
      <c r="F56" s="486"/>
      <c r="G56" s="460"/>
      <c r="H56" s="480">
        <f t="shared" si="1"/>
        <v>0</v>
      </c>
    </row>
    <row r="57" spans="1:8" s="484" customFormat="1" ht="15.75" customHeight="1">
      <c r="A57" s="487"/>
      <c r="B57" s="447" t="s">
        <v>74</v>
      </c>
      <c r="C57" s="402">
        <v>307</v>
      </c>
      <c r="D57" s="413">
        <v>807</v>
      </c>
      <c r="E57" s="488">
        <v>280.80725</v>
      </c>
      <c r="F57" s="488">
        <v>384.76715</v>
      </c>
      <c r="G57" s="449">
        <f>E57*100/D57</f>
        <v>34.796437422552664</v>
      </c>
      <c r="H57" s="450">
        <f t="shared" si="1"/>
        <v>-526.1927499999999</v>
      </c>
    </row>
    <row r="58" spans="1:8" s="484" customFormat="1" ht="11.25">
      <c r="A58" s="416" t="s">
        <v>75</v>
      </c>
      <c r="B58" s="416" t="s">
        <v>73</v>
      </c>
      <c r="C58" s="416"/>
      <c r="D58" s="417"/>
      <c r="E58" s="483"/>
      <c r="F58" s="483"/>
      <c r="G58" s="460"/>
      <c r="H58" s="480"/>
    </row>
    <row r="59" spans="1:8" s="484" customFormat="1" ht="14.25" customHeight="1">
      <c r="A59" s="487"/>
      <c r="B59" s="447" t="s">
        <v>76</v>
      </c>
      <c r="C59" s="447"/>
      <c r="D59" s="448">
        <v>40.63928</v>
      </c>
      <c r="E59" s="483">
        <v>84.02238</v>
      </c>
      <c r="F59" s="483">
        <v>51.13908</v>
      </c>
      <c r="G59" s="449"/>
      <c r="H59" s="450">
        <f t="shared" si="1"/>
        <v>43.3831</v>
      </c>
    </row>
    <row r="60" spans="1:8" s="484" customFormat="1" ht="17.25" customHeight="1" thickBot="1">
      <c r="A60" s="416" t="s">
        <v>77</v>
      </c>
      <c r="B60" s="416" t="s">
        <v>78</v>
      </c>
      <c r="C60" s="402"/>
      <c r="D60" s="413"/>
      <c r="E60" s="486"/>
      <c r="F60" s="486"/>
      <c r="G60" s="405"/>
      <c r="H60" s="401">
        <f t="shared" si="1"/>
        <v>0</v>
      </c>
    </row>
    <row r="61" spans="1:8" s="484" customFormat="1" ht="15" customHeight="1" thickBot="1">
      <c r="A61" s="489" t="s">
        <v>79</v>
      </c>
      <c r="B61" s="490" t="s">
        <v>80</v>
      </c>
      <c r="C61" s="491">
        <f>C63</f>
        <v>2667</v>
      </c>
      <c r="D61" s="473">
        <f>D63+D64+D66+D65</f>
        <v>5077</v>
      </c>
      <c r="E61" s="473">
        <f>E63+E64+E66+E65+E67+E68</f>
        <v>3876.49406</v>
      </c>
      <c r="F61" s="473">
        <f>F63+F64+F66+F65+F67+F68</f>
        <v>2460.63407</v>
      </c>
      <c r="G61" s="474">
        <f>E61*100/D61</f>
        <v>76.35402915107348</v>
      </c>
      <c r="H61" s="475">
        <f t="shared" si="1"/>
        <v>-1200.50594</v>
      </c>
    </row>
    <row r="62" spans="1:8" s="484" customFormat="1" ht="15" customHeight="1">
      <c r="A62" s="402" t="s">
        <v>390</v>
      </c>
      <c r="B62" s="402" t="s">
        <v>82</v>
      </c>
      <c r="C62" s="402"/>
      <c r="D62" s="413"/>
      <c r="E62" s="483"/>
      <c r="F62" s="483"/>
      <c r="G62" s="405"/>
      <c r="H62" s="401">
        <f t="shared" si="1"/>
        <v>0</v>
      </c>
    </row>
    <row r="63" spans="1:8" s="484" customFormat="1" ht="12.75" customHeight="1">
      <c r="A63" s="482"/>
      <c r="B63" s="402" t="s">
        <v>83</v>
      </c>
      <c r="C63" s="402">
        <v>2667</v>
      </c>
      <c r="D63" s="413">
        <v>4467</v>
      </c>
      <c r="E63" s="483">
        <v>3579.52026</v>
      </c>
      <c r="F63" s="483">
        <v>2152.06528</v>
      </c>
      <c r="G63" s="405">
        <f>E63*100/D63</f>
        <v>80.13253324378776</v>
      </c>
      <c r="H63" s="401">
        <f t="shared" si="1"/>
        <v>-887.4797400000002</v>
      </c>
    </row>
    <row r="64" spans="1:8" s="484" customFormat="1" ht="19.5" customHeight="1">
      <c r="A64" s="416" t="s">
        <v>391</v>
      </c>
      <c r="B64" s="451" t="s">
        <v>393</v>
      </c>
      <c r="C64" s="409"/>
      <c r="D64" s="410">
        <v>59.4</v>
      </c>
      <c r="E64" s="443">
        <v>17.55642</v>
      </c>
      <c r="F64" s="443">
        <v>14.18314</v>
      </c>
      <c r="G64" s="400"/>
      <c r="H64" s="436"/>
    </row>
    <row r="65" spans="1:8" s="484" customFormat="1" ht="15" customHeight="1">
      <c r="A65" s="416" t="s">
        <v>415</v>
      </c>
      <c r="B65" s="451" t="s">
        <v>416</v>
      </c>
      <c r="C65" s="409"/>
      <c r="D65" s="410">
        <v>0.6</v>
      </c>
      <c r="E65" s="443">
        <v>0.5952</v>
      </c>
      <c r="F65" s="443"/>
      <c r="G65" s="400"/>
      <c r="H65" s="436"/>
    </row>
    <row r="66" spans="1:8" s="484" customFormat="1" ht="20.25" customHeight="1">
      <c r="A66" s="416" t="s">
        <v>392</v>
      </c>
      <c r="B66" s="409" t="s">
        <v>394</v>
      </c>
      <c r="C66" s="409"/>
      <c r="D66" s="410">
        <v>550</v>
      </c>
      <c r="E66" s="443">
        <v>278.82217</v>
      </c>
      <c r="F66" s="443">
        <v>294.38565</v>
      </c>
      <c r="G66" s="400"/>
      <c r="H66" s="436"/>
    </row>
    <row r="67" spans="1:8" s="484" customFormat="1" ht="20.25" customHeight="1">
      <c r="A67" s="409" t="s">
        <v>401</v>
      </c>
      <c r="B67" s="409" t="s">
        <v>402</v>
      </c>
      <c r="C67" s="409"/>
      <c r="D67" s="410"/>
      <c r="E67" s="443"/>
      <c r="F67" s="443"/>
      <c r="G67" s="400"/>
      <c r="H67" s="436"/>
    </row>
    <row r="68" spans="1:8" s="484" customFormat="1" ht="27.75" customHeight="1">
      <c r="A68" s="409" t="s">
        <v>419</v>
      </c>
      <c r="B68" s="451" t="s">
        <v>403</v>
      </c>
      <c r="C68" s="409"/>
      <c r="D68" s="410"/>
      <c r="E68" s="443">
        <v>1E-05</v>
      </c>
      <c r="F68" s="443"/>
      <c r="G68" s="400"/>
      <c r="H68" s="436"/>
    </row>
    <row r="69" spans="1:8" s="383" customFormat="1" ht="11.25" thickBot="1">
      <c r="A69" s="492" t="s">
        <v>4</v>
      </c>
      <c r="B69" s="493"/>
      <c r="C69" s="492" t="s">
        <v>238</v>
      </c>
      <c r="D69" s="494" t="s">
        <v>398</v>
      </c>
      <c r="E69" s="384" t="s">
        <v>5</v>
      </c>
      <c r="F69" s="384" t="s">
        <v>5</v>
      </c>
      <c r="G69" s="619" t="s">
        <v>194</v>
      </c>
      <c r="H69" s="620"/>
    </row>
    <row r="70" spans="1:8" s="383" customFormat="1" ht="10.5">
      <c r="A70" s="492" t="s">
        <v>6</v>
      </c>
      <c r="B70" s="384" t="s">
        <v>7</v>
      </c>
      <c r="C70" s="492" t="s">
        <v>239</v>
      </c>
      <c r="D70" s="494" t="s">
        <v>239</v>
      </c>
      <c r="E70" s="385" t="s">
        <v>439</v>
      </c>
      <c r="F70" s="385" t="s">
        <v>439</v>
      </c>
      <c r="G70" s="380"/>
      <c r="H70" s="381"/>
    </row>
    <row r="71" spans="1:8" ht="12" thickBot="1">
      <c r="A71" s="496" t="s">
        <v>9</v>
      </c>
      <c r="B71" s="387"/>
      <c r="C71" s="496" t="s">
        <v>8</v>
      </c>
      <c r="D71" s="497" t="s">
        <v>8</v>
      </c>
      <c r="E71" s="386" t="s">
        <v>376</v>
      </c>
      <c r="F71" s="386">
        <v>2013</v>
      </c>
      <c r="G71" s="386" t="s">
        <v>10</v>
      </c>
      <c r="H71" s="388" t="s">
        <v>11</v>
      </c>
    </row>
    <row r="72" spans="1:9" s="484" customFormat="1" ht="11.25">
      <c r="A72" s="498" t="s">
        <v>84</v>
      </c>
      <c r="B72" s="499" t="s">
        <v>85</v>
      </c>
      <c r="C72" s="500"/>
      <c r="D72" s="501"/>
      <c r="E72" s="501"/>
      <c r="F72" s="501"/>
      <c r="G72" s="502"/>
      <c r="H72" s="503">
        <f t="shared" si="1"/>
        <v>0</v>
      </c>
      <c r="I72" s="440"/>
    </row>
    <row r="73" spans="1:8" s="484" customFormat="1" ht="12" thickBot="1">
      <c r="A73" s="504"/>
      <c r="B73" s="505" t="s">
        <v>86</v>
      </c>
      <c r="C73" s="506"/>
      <c r="D73" s="507">
        <v>2</v>
      </c>
      <c r="E73" s="508">
        <f>E74</f>
        <v>1.3</v>
      </c>
      <c r="F73" s="508">
        <f>F74</f>
        <v>0</v>
      </c>
      <c r="G73" s="509"/>
      <c r="H73" s="394">
        <f t="shared" si="1"/>
        <v>-0.7</v>
      </c>
    </row>
    <row r="74" spans="1:9" s="440" customFormat="1" ht="11.25">
      <c r="A74" s="447" t="s">
        <v>87</v>
      </c>
      <c r="B74" s="482" t="s">
        <v>88</v>
      </c>
      <c r="C74" s="482"/>
      <c r="D74" s="483">
        <v>2</v>
      </c>
      <c r="E74" s="510">
        <f>E75</f>
        <v>1.3</v>
      </c>
      <c r="F74" s="510">
        <f>F75</f>
        <v>0</v>
      </c>
      <c r="G74" s="432"/>
      <c r="H74" s="433">
        <f t="shared" si="1"/>
        <v>-0.7</v>
      </c>
      <c r="I74" s="484"/>
    </row>
    <row r="75" spans="1:8" s="484" customFormat="1" ht="11.25">
      <c r="A75" s="416" t="s">
        <v>412</v>
      </c>
      <c r="B75" s="416" t="s">
        <v>90</v>
      </c>
      <c r="C75" s="416"/>
      <c r="D75" s="417">
        <v>2</v>
      </c>
      <c r="E75" s="511">
        <f>E77</f>
        <v>1.3</v>
      </c>
      <c r="F75" s="511">
        <f>F77</f>
        <v>0</v>
      </c>
      <c r="G75" s="446"/>
      <c r="H75" s="401">
        <f t="shared" si="1"/>
        <v>-0.7</v>
      </c>
    </row>
    <row r="76" spans="1:8" s="484" customFormat="1" ht="11.25">
      <c r="A76" s="416" t="s">
        <v>413</v>
      </c>
      <c r="B76" s="416" t="s">
        <v>92</v>
      </c>
      <c r="C76" s="416"/>
      <c r="D76" s="417"/>
      <c r="E76" s="512"/>
      <c r="F76" s="512"/>
      <c r="G76" s="446"/>
      <c r="H76" s="406"/>
    </row>
    <row r="77" spans="1:8" s="484" customFormat="1" ht="12" thickBot="1">
      <c r="A77" s="402"/>
      <c r="B77" s="402" t="s">
        <v>93</v>
      </c>
      <c r="C77" s="402"/>
      <c r="D77" s="413">
        <v>2</v>
      </c>
      <c r="E77" s="462">
        <v>1.3</v>
      </c>
      <c r="F77" s="462"/>
      <c r="G77" s="405"/>
      <c r="H77" s="401">
        <f aca="true" t="shared" si="4" ref="H77:H145">E77-D77</f>
        <v>-0.7</v>
      </c>
    </row>
    <row r="78" spans="1:8" s="484" customFormat="1" ht="12" thickBot="1">
      <c r="A78" s="489" t="s">
        <v>348</v>
      </c>
      <c r="B78" s="513" t="s">
        <v>349</v>
      </c>
      <c r="C78" s="514"/>
      <c r="D78" s="515">
        <f>D80+D81+D79</f>
        <v>1942.2</v>
      </c>
      <c r="E78" s="515">
        <f>E80+E81+E79</f>
        <v>1853.9921199999999</v>
      </c>
      <c r="F78" s="516"/>
      <c r="G78" s="474"/>
      <c r="H78" s="475"/>
    </row>
    <row r="79" spans="1:8" s="484" customFormat="1" ht="22.5" thickBot="1">
      <c r="A79" s="489" t="s">
        <v>417</v>
      </c>
      <c r="B79" s="513" t="s">
        <v>418</v>
      </c>
      <c r="C79" s="514"/>
      <c r="D79" s="516">
        <v>100</v>
      </c>
      <c r="E79" s="515">
        <v>97.37</v>
      </c>
      <c r="F79" s="515"/>
      <c r="G79" s="474"/>
      <c r="H79" s="475"/>
    </row>
    <row r="80" spans="1:9" s="484" customFormat="1" ht="35.25" customHeight="1" thickBot="1">
      <c r="A80" s="489" t="s">
        <v>304</v>
      </c>
      <c r="B80" s="471" t="s">
        <v>210</v>
      </c>
      <c r="C80" s="517"/>
      <c r="D80" s="518">
        <v>254</v>
      </c>
      <c r="E80" s="515"/>
      <c r="F80" s="515">
        <v>657.24272</v>
      </c>
      <c r="G80" s="474"/>
      <c r="H80" s="475">
        <f t="shared" si="4"/>
        <v>-254</v>
      </c>
      <c r="I80" s="378"/>
    </row>
    <row r="81" spans="1:8" s="383" customFormat="1" ht="12" thickBot="1">
      <c r="A81" s="489" t="s">
        <v>289</v>
      </c>
      <c r="B81" s="513" t="s">
        <v>94</v>
      </c>
      <c r="C81" s="517">
        <v>639</v>
      </c>
      <c r="D81" s="518">
        <v>1588.2</v>
      </c>
      <c r="E81" s="515">
        <v>1756.62212</v>
      </c>
      <c r="F81" s="515">
        <v>692.29781</v>
      </c>
      <c r="G81" s="474">
        <f>E81*100/D81</f>
        <v>110.60459136128951</v>
      </c>
      <c r="H81" s="475">
        <f t="shared" si="4"/>
        <v>168.42211999999995</v>
      </c>
    </row>
    <row r="82" spans="1:8" ht="12" thickBot="1">
      <c r="A82" s="489" t="s">
        <v>95</v>
      </c>
      <c r="B82" s="490" t="s">
        <v>96</v>
      </c>
      <c r="C82" s="491">
        <f>C84+C87+C99+C104+C108+C97+C93+C96+C106+C92+C107+C105+C103</f>
        <v>1033.6</v>
      </c>
      <c r="D82" s="473">
        <f>D84+D87+D99+D104+D108+D97+D93+D96+D106+D92+D107+D105+D103+D85+D95+D112+D89</f>
        <v>4498.6</v>
      </c>
      <c r="E82" s="473">
        <f>E84+E87+E99+E104+E108+E97+E93+E96+E106+E92+E107+E105+E103+E85+E95+E112+E89</f>
        <v>1074.3858</v>
      </c>
      <c r="F82" s="473">
        <f>F84+F87+F95+F99+F104+F108+F97+F93+F96+F106+F92+F107+F105+F112+F85+F89</f>
        <v>980.6252700000001</v>
      </c>
      <c r="G82" s="474">
        <f>E82*100/D82</f>
        <v>23.882670164051035</v>
      </c>
      <c r="H82" s="475">
        <f t="shared" si="4"/>
        <v>-3424.2142000000003</v>
      </c>
    </row>
    <row r="83" spans="1:9" s="383" customFormat="1" ht="11.25">
      <c r="A83" s="402" t="s">
        <v>279</v>
      </c>
      <c r="B83" s="402" t="s">
        <v>97</v>
      </c>
      <c r="C83" s="402"/>
      <c r="D83" s="413"/>
      <c r="E83" s="519"/>
      <c r="F83" s="519"/>
      <c r="G83" s="405"/>
      <c r="H83" s="401"/>
      <c r="I83" s="378"/>
    </row>
    <row r="84" spans="2:8" ht="11.25">
      <c r="B84" s="402" t="s">
        <v>98</v>
      </c>
      <c r="C84" s="402">
        <v>94.8</v>
      </c>
      <c r="D84" s="413">
        <v>94.8</v>
      </c>
      <c r="E84" s="413">
        <v>33.14669</v>
      </c>
      <c r="F84" s="413">
        <v>64.42927</v>
      </c>
      <c r="G84" s="403">
        <f>E84*100/D84</f>
        <v>34.96486286919831</v>
      </c>
      <c r="H84" s="401">
        <f t="shared" si="4"/>
        <v>-61.65331</v>
      </c>
    </row>
    <row r="85" spans="1:8" ht="22.5">
      <c r="A85" s="409" t="s">
        <v>395</v>
      </c>
      <c r="B85" s="451" t="s">
        <v>396</v>
      </c>
      <c r="C85" s="409"/>
      <c r="D85" s="410">
        <v>3</v>
      </c>
      <c r="E85" s="410">
        <v>1.458</v>
      </c>
      <c r="F85" s="410">
        <v>1.25</v>
      </c>
      <c r="G85" s="444"/>
      <c r="H85" s="436"/>
    </row>
    <row r="86" spans="1:8" ht="11.25">
      <c r="A86" s="416" t="s">
        <v>99</v>
      </c>
      <c r="B86" s="416" t="s">
        <v>100</v>
      </c>
      <c r="C86" s="416"/>
      <c r="D86" s="417"/>
      <c r="E86" s="417"/>
      <c r="F86" s="417"/>
      <c r="G86" s="460"/>
      <c r="H86" s="406"/>
    </row>
    <row r="87" spans="1:8" ht="11.25">
      <c r="A87" s="447"/>
      <c r="B87" s="447" t="s">
        <v>101</v>
      </c>
      <c r="C87" s="447">
        <v>33</v>
      </c>
      <c r="D87" s="448">
        <v>33</v>
      </c>
      <c r="E87" s="448">
        <v>15</v>
      </c>
      <c r="F87" s="448">
        <v>27.5</v>
      </c>
      <c r="G87" s="449">
        <f>E87*100/D87</f>
        <v>45.45454545454545</v>
      </c>
      <c r="H87" s="433">
        <f t="shared" si="4"/>
        <v>-18</v>
      </c>
    </row>
    <row r="88" spans="1:8" ht="11.25">
      <c r="A88" s="402" t="s">
        <v>423</v>
      </c>
      <c r="B88" s="402" t="s">
        <v>424</v>
      </c>
      <c r="C88" s="402"/>
      <c r="D88" s="413"/>
      <c r="E88" s="413"/>
      <c r="F88" s="413"/>
      <c r="G88" s="460"/>
      <c r="H88" s="406"/>
    </row>
    <row r="89" spans="2:8" ht="11.25">
      <c r="B89" s="447"/>
      <c r="C89" s="402"/>
      <c r="D89" s="413">
        <v>10</v>
      </c>
      <c r="E89" s="413">
        <v>10</v>
      </c>
      <c r="F89" s="413">
        <v>33.2</v>
      </c>
      <c r="G89" s="449"/>
      <c r="H89" s="433">
        <f t="shared" si="4"/>
        <v>0</v>
      </c>
    </row>
    <row r="90" spans="1:8" ht="11.25">
      <c r="A90" s="416" t="s">
        <v>105</v>
      </c>
      <c r="B90" s="416" t="s">
        <v>103</v>
      </c>
      <c r="C90" s="416"/>
      <c r="D90" s="417"/>
      <c r="E90" s="417"/>
      <c r="F90" s="417"/>
      <c r="G90" s="460"/>
      <c r="H90" s="406"/>
    </row>
    <row r="91" spans="2:8" ht="11.25">
      <c r="B91" s="402" t="s">
        <v>106</v>
      </c>
      <c r="C91" s="402"/>
      <c r="D91" s="413"/>
      <c r="E91" s="413"/>
      <c r="F91" s="413"/>
      <c r="G91" s="403"/>
      <c r="H91" s="401"/>
    </row>
    <row r="92" spans="2:8" ht="11.25">
      <c r="B92" s="402" t="s">
        <v>93</v>
      </c>
      <c r="C92" s="402"/>
      <c r="D92" s="413"/>
      <c r="E92" s="413"/>
      <c r="F92" s="413">
        <v>16.696</v>
      </c>
      <c r="G92" s="449"/>
      <c r="H92" s="433">
        <f t="shared" si="4"/>
        <v>0</v>
      </c>
    </row>
    <row r="93" spans="1:8" ht="12" customHeight="1">
      <c r="A93" s="416" t="s">
        <v>226</v>
      </c>
      <c r="B93" s="456" t="s">
        <v>227</v>
      </c>
      <c r="C93" s="456">
        <v>349.4</v>
      </c>
      <c r="D93" s="452">
        <v>113.4</v>
      </c>
      <c r="E93" s="410">
        <v>0.1</v>
      </c>
      <c r="F93" s="410">
        <v>620.2</v>
      </c>
      <c r="G93" s="444"/>
      <c r="H93" s="436">
        <f t="shared" si="4"/>
        <v>-113.30000000000001</v>
      </c>
    </row>
    <row r="94" spans="1:8" ht="11.25">
      <c r="A94" s="416" t="s">
        <v>107</v>
      </c>
      <c r="B94" s="416" t="s">
        <v>108</v>
      </c>
      <c r="C94" s="416"/>
      <c r="D94" s="417"/>
      <c r="E94" s="417"/>
      <c r="F94" s="417"/>
      <c r="G94" s="460"/>
      <c r="H94" s="406"/>
    </row>
    <row r="95" spans="1:8" ht="11.25">
      <c r="A95" s="447"/>
      <c r="B95" s="447" t="s">
        <v>109</v>
      </c>
      <c r="C95" s="520">
        <v>25</v>
      </c>
      <c r="D95" s="448">
        <v>385</v>
      </c>
      <c r="E95" s="448">
        <v>379</v>
      </c>
      <c r="F95" s="448">
        <v>104</v>
      </c>
      <c r="G95" s="449">
        <f>E95*100/D95</f>
        <v>98.44155844155844</v>
      </c>
      <c r="H95" s="433">
        <f t="shared" si="4"/>
        <v>-6</v>
      </c>
    </row>
    <row r="96" spans="1:8" ht="15.75" customHeight="1">
      <c r="A96" s="416" t="s">
        <v>110</v>
      </c>
      <c r="B96" s="416" t="s">
        <v>111</v>
      </c>
      <c r="C96" s="479"/>
      <c r="D96" s="417">
        <v>235</v>
      </c>
      <c r="E96" s="410">
        <v>115.9</v>
      </c>
      <c r="F96" s="410">
        <v>32.2</v>
      </c>
      <c r="G96" s="449">
        <f>E96*100/D96</f>
        <v>49.319148936170215</v>
      </c>
      <c r="H96" s="433">
        <f t="shared" si="4"/>
        <v>-119.1</v>
      </c>
    </row>
    <row r="97" spans="1:8" ht="12.75" customHeight="1">
      <c r="A97" s="416" t="s">
        <v>112</v>
      </c>
      <c r="B97" s="416" t="s">
        <v>225</v>
      </c>
      <c r="C97" s="479"/>
      <c r="D97" s="417"/>
      <c r="E97" s="422"/>
      <c r="F97" s="422"/>
      <c r="G97" s="460"/>
      <c r="H97" s="401">
        <f t="shared" si="4"/>
        <v>0</v>
      </c>
    </row>
    <row r="98" spans="1:8" ht="11.25">
      <c r="A98" s="416" t="s">
        <v>113</v>
      </c>
      <c r="B98" s="416" t="s">
        <v>108</v>
      </c>
      <c r="C98" s="479"/>
      <c r="D98" s="417"/>
      <c r="E98" s="417"/>
      <c r="F98" s="417"/>
      <c r="G98" s="460"/>
      <c r="H98" s="406">
        <f t="shared" si="4"/>
        <v>0</v>
      </c>
    </row>
    <row r="99" spans="2:8" ht="11.25">
      <c r="B99" s="402" t="s">
        <v>114</v>
      </c>
      <c r="C99" s="462"/>
      <c r="D99" s="413">
        <v>5</v>
      </c>
      <c r="E99" s="413">
        <v>4</v>
      </c>
      <c r="F99" s="413"/>
      <c r="G99" s="405"/>
      <c r="H99" s="401">
        <f t="shared" si="4"/>
        <v>-1</v>
      </c>
    </row>
    <row r="100" ht="11.25" hidden="1"/>
    <row r="101" ht="11.25" hidden="1"/>
    <row r="102" ht="11.25" hidden="1"/>
    <row r="103" spans="1:8" ht="11.25">
      <c r="A103" s="447" t="s">
        <v>115</v>
      </c>
      <c r="B103" s="447" t="s">
        <v>116</v>
      </c>
      <c r="C103" s="520">
        <v>60</v>
      </c>
      <c r="D103" s="448"/>
      <c r="E103" s="449"/>
      <c r="F103" s="449"/>
      <c r="G103" s="432"/>
      <c r="H103" s="433">
        <f t="shared" si="4"/>
        <v>0</v>
      </c>
    </row>
    <row r="104" spans="1:8" ht="11.25" hidden="1">
      <c r="A104" s="456"/>
      <c r="B104" s="456" t="s">
        <v>117</v>
      </c>
      <c r="C104" s="521"/>
      <c r="D104" s="452"/>
      <c r="E104" s="444"/>
      <c r="F104" s="444"/>
      <c r="G104" s="444"/>
      <c r="H104" s="450">
        <f t="shared" si="4"/>
        <v>0</v>
      </c>
    </row>
    <row r="105" spans="1:8" ht="22.5">
      <c r="A105" s="409" t="s">
        <v>312</v>
      </c>
      <c r="B105" s="451" t="s">
        <v>440</v>
      </c>
      <c r="C105" s="521"/>
      <c r="D105" s="452">
        <v>60</v>
      </c>
      <c r="E105" s="410">
        <v>26</v>
      </c>
      <c r="F105" s="410">
        <v>5</v>
      </c>
      <c r="G105" s="449">
        <f>E105*100/D105</f>
        <v>43.333333333333336</v>
      </c>
      <c r="H105" s="450"/>
    </row>
    <row r="106" spans="1:8" ht="24" customHeight="1">
      <c r="A106" s="409" t="s">
        <v>305</v>
      </c>
      <c r="B106" s="522" t="s">
        <v>307</v>
      </c>
      <c r="C106" s="409"/>
      <c r="D106" s="410">
        <v>3000</v>
      </c>
      <c r="E106" s="410"/>
      <c r="F106" s="410">
        <v>60</v>
      </c>
      <c r="G106" s="444"/>
      <c r="H106" s="523"/>
    </row>
    <row r="107" spans="1:8" ht="23.25" customHeight="1">
      <c r="A107" s="409" t="s">
        <v>306</v>
      </c>
      <c r="B107" s="524" t="s">
        <v>308</v>
      </c>
      <c r="C107" s="409"/>
      <c r="D107" s="410">
        <v>6</v>
      </c>
      <c r="E107" s="525">
        <v>6</v>
      </c>
      <c r="F107" s="525">
        <v>4</v>
      </c>
      <c r="G107" s="449"/>
      <c r="H107" s="523"/>
    </row>
    <row r="108" spans="1:8" ht="11.25">
      <c r="A108" s="402" t="s">
        <v>118</v>
      </c>
      <c r="B108" s="402" t="s">
        <v>119</v>
      </c>
      <c r="C108" s="449">
        <f>C110</f>
        <v>496.4</v>
      </c>
      <c r="D108" s="431">
        <f>D110</f>
        <v>497.4</v>
      </c>
      <c r="E108" s="526">
        <f>E110</f>
        <v>459.28111</v>
      </c>
      <c r="F108" s="526">
        <f>F110</f>
        <v>12.15</v>
      </c>
      <c r="G108" s="403">
        <f>E108*100/D108</f>
        <v>92.33637112987536</v>
      </c>
      <c r="H108" s="461">
        <f t="shared" si="4"/>
        <v>-38.118889999999965</v>
      </c>
    </row>
    <row r="109" spans="1:8" ht="11.25">
      <c r="A109" s="416" t="s">
        <v>325</v>
      </c>
      <c r="B109" s="416" t="s">
        <v>121</v>
      </c>
      <c r="C109" s="416"/>
      <c r="D109" s="417"/>
      <c r="E109" s="417"/>
      <c r="F109" s="417">
        <v>562.97696</v>
      </c>
      <c r="G109" s="479"/>
      <c r="H109" s="480">
        <f t="shared" si="4"/>
        <v>0</v>
      </c>
    </row>
    <row r="110" spans="2:8" ht="11.25">
      <c r="B110" s="402" t="s">
        <v>122</v>
      </c>
      <c r="C110" s="402">
        <v>496.4</v>
      </c>
      <c r="D110" s="413">
        <v>497.4</v>
      </c>
      <c r="E110" s="413">
        <v>459.28111</v>
      </c>
      <c r="F110" s="413">
        <v>12.15</v>
      </c>
      <c r="G110" s="520">
        <f>E110*100/D110</f>
        <v>92.33637112987536</v>
      </c>
      <c r="H110" s="450">
        <f t="shared" si="4"/>
        <v>-38.118889999999965</v>
      </c>
    </row>
    <row r="111" spans="1:8" ht="11.25">
      <c r="A111" s="416" t="s">
        <v>123</v>
      </c>
      <c r="B111" s="416" t="s">
        <v>97</v>
      </c>
      <c r="C111" s="416"/>
      <c r="D111" s="417"/>
      <c r="E111" s="417"/>
      <c r="F111" s="417"/>
      <c r="G111" s="449"/>
      <c r="H111" s="450">
        <f t="shared" si="4"/>
        <v>0</v>
      </c>
    </row>
    <row r="112" spans="2:8" ht="12" thickBot="1">
      <c r="B112" s="402" t="s">
        <v>124</v>
      </c>
      <c r="C112" s="402"/>
      <c r="D112" s="413">
        <v>56</v>
      </c>
      <c r="E112" s="413">
        <v>24.5</v>
      </c>
      <c r="F112" s="413"/>
      <c r="G112" s="460">
        <f>E112*100/D112</f>
        <v>43.75</v>
      </c>
      <c r="H112" s="461">
        <f t="shared" si="4"/>
        <v>-31.5</v>
      </c>
    </row>
    <row r="113" spans="1:8" ht="12" thickBot="1">
      <c r="A113" s="489" t="s">
        <v>125</v>
      </c>
      <c r="B113" s="490" t="s">
        <v>126</v>
      </c>
      <c r="C113" s="472">
        <f>C116+C117</f>
        <v>0</v>
      </c>
      <c r="D113" s="473">
        <f>D116+D117</f>
        <v>3859.8</v>
      </c>
      <c r="E113" s="527">
        <f>E114+E115+E116+E117</f>
        <v>2465.5086499999998</v>
      </c>
      <c r="F113" s="527">
        <f>F114+F115+F116+F117</f>
        <v>6434.3640399999995</v>
      </c>
      <c r="G113" s="528">
        <f>E113*100/D113</f>
        <v>63.87659075599772</v>
      </c>
      <c r="H113" s="475">
        <f t="shared" si="4"/>
        <v>-1394.2913500000004</v>
      </c>
    </row>
    <row r="114" spans="1:8" ht="11.25">
      <c r="A114" s="402" t="s">
        <v>127</v>
      </c>
      <c r="B114" s="402" t="s">
        <v>128</v>
      </c>
      <c r="C114" s="402"/>
      <c r="D114" s="413"/>
      <c r="E114" s="448">
        <v>-19.38828</v>
      </c>
      <c r="F114" s="448">
        <v>360.64989</v>
      </c>
      <c r="G114" s="449"/>
      <c r="H114" s="433">
        <f t="shared" si="4"/>
        <v>-19.38828</v>
      </c>
    </row>
    <row r="115" spans="1:8" ht="11.25">
      <c r="A115" s="416" t="s">
        <v>309</v>
      </c>
      <c r="B115" s="456" t="s">
        <v>128</v>
      </c>
      <c r="C115" s="456"/>
      <c r="D115" s="452"/>
      <c r="E115" s="452"/>
      <c r="F115" s="452"/>
      <c r="G115" s="400"/>
      <c r="H115" s="433">
        <f t="shared" si="4"/>
        <v>0</v>
      </c>
    </row>
    <row r="116" spans="1:8" ht="11.25">
      <c r="A116" s="416" t="s">
        <v>280</v>
      </c>
      <c r="B116" s="456" t="s">
        <v>129</v>
      </c>
      <c r="C116" s="456"/>
      <c r="D116" s="452"/>
      <c r="E116" s="410"/>
      <c r="F116" s="410"/>
      <c r="G116" s="400"/>
      <c r="H116" s="433">
        <f t="shared" si="4"/>
        <v>0</v>
      </c>
    </row>
    <row r="117" spans="1:8" ht="21" customHeight="1" thickBot="1">
      <c r="A117" s="416" t="s">
        <v>319</v>
      </c>
      <c r="B117" s="416" t="s">
        <v>126</v>
      </c>
      <c r="C117" s="416"/>
      <c r="D117" s="417">
        <v>3859.8</v>
      </c>
      <c r="E117" s="422">
        <v>2484.89693</v>
      </c>
      <c r="F117" s="422">
        <v>6073.71415</v>
      </c>
      <c r="G117" s="460">
        <f aca="true" t="shared" si="5" ref="G117:G123">E117*100/D117</f>
        <v>64.37890382921394</v>
      </c>
      <c r="H117" s="401">
        <f t="shared" si="4"/>
        <v>-1374.9030700000003</v>
      </c>
    </row>
    <row r="118" spans="1:8" ht="12" thickBot="1">
      <c r="A118" s="489" t="s">
        <v>134</v>
      </c>
      <c r="B118" s="490" t="s">
        <v>135</v>
      </c>
      <c r="C118" s="529">
        <f>C119</f>
        <v>258515.19999999998</v>
      </c>
      <c r="D118" s="515">
        <f>D119+D183+D187+D185</f>
        <v>474707.85109999997</v>
      </c>
      <c r="E118" s="515">
        <f>E119+E183+E187+E185</f>
        <v>471881.32474999997</v>
      </c>
      <c r="F118" s="515">
        <f>F119+F183+F187+F185</f>
        <v>424630.73197</v>
      </c>
      <c r="G118" s="427">
        <f t="shared" si="5"/>
        <v>99.40457560509051</v>
      </c>
      <c r="H118" s="530">
        <f t="shared" si="4"/>
        <v>-2826.52635</v>
      </c>
    </row>
    <row r="119" spans="1:8" ht="12" thickBot="1">
      <c r="A119" s="470" t="s">
        <v>232</v>
      </c>
      <c r="B119" s="490" t="s">
        <v>233</v>
      </c>
      <c r="C119" s="474">
        <f>C120+C123+C145+C170</f>
        <v>258515.19999999998</v>
      </c>
      <c r="D119" s="426">
        <f>D120+D123+D145+D170</f>
        <v>468952.85109999997</v>
      </c>
      <c r="E119" s="426">
        <f>E120+E123+E145+E170</f>
        <v>467103.08871</v>
      </c>
      <c r="F119" s="426">
        <f>F120+F123+F145+F170</f>
        <v>421791.79845</v>
      </c>
      <c r="G119" s="427">
        <f t="shared" si="5"/>
        <v>99.60555471927272</v>
      </c>
      <c r="H119" s="530">
        <f t="shared" si="4"/>
        <v>-1849.762389999989</v>
      </c>
    </row>
    <row r="120" spans="1:8" ht="12" thickBot="1">
      <c r="A120" s="489" t="s">
        <v>136</v>
      </c>
      <c r="B120" s="490" t="s">
        <v>137</v>
      </c>
      <c r="C120" s="425">
        <f>C121+C122</f>
        <v>100951</v>
      </c>
      <c r="D120" s="426">
        <f>D121+D122</f>
        <v>113046.1</v>
      </c>
      <c r="E120" s="426">
        <f>E121+E122</f>
        <v>113046.1</v>
      </c>
      <c r="F120" s="426">
        <f>F121+F122</f>
        <v>124869</v>
      </c>
      <c r="G120" s="474">
        <f t="shared" si="5"/>
        <v>100</v>
      </c>
      <c r="H120" s="475">
        <f t="shared" si="4"/>
        <v>0</v>
      </c>
    </row>
    <row r="121" spans="1:8" ht="11.25">
      <c r="A121" s="402" t="s">
        <v>138</v>
      </c>
      <c r="B121" s="487" t="s">
        <v>139</v>
      </c>
      <c r="C121" s="487">
        <v>100951</v>
      </c>
      <c r="D121" s="488">
        <v>100951</v>
      </c>
      <c r="E121" s="488">
        <v>100951</v>
      </c>
      <c r="F121" s="431">
        <v>118247</v>
      </c>
      <c r="G121" s="403">
        <f t="shared" si="5"/>
        <v>100</v>
      </c>
      <c r="H121" s="461">
        <f t="shared" si="4"/>
        <v>0</v>
      </c>
    </row>
    <row r="122" spans="1:8" ht="24.75" customHeight="1" thickBot="1">
      <c r="A122" s="531" t="s">
        <v>218</v>
      </c>
      <c r="B122" s="532" t="s">
        <v>219</v>
      </c>
      <c r="C122" s="532"/>
      <c r="D122" s="533">
        <v>12095.1</v>
      </c>
      <c r="E122" s="404">
        <v>12095.1</v>
      </c>
      <c r="F122" s="404">
        <v>6622</v>
      </c>
      <c r="G122" s="403">
        <f t="shared" si="5"/>
        <v>100</v>
      </c>
      <c r="H122" s="461">
        <f t="shared" si="4"/>
        <v>0</v>
      </c>
    </row>
    <row r="123" spans="1:9" ht="12" thickBot="1">
      <c r="A123" s="489" t="s">
        <v>140</v>
      </c>
      <c r="B123" s="534" t="s">
        <v>141</v>
      </c>
      <c r="C123" s="535">
        <f>C128+C129+C132+C124+C127+C130+C131</f>
        <v>17900</v>
      </c>
      <c r="D123" s="536">
        <f>D128+D129+D132+D124+D127+D130+D131+D125+D126</f>
        <v>124012.65109999999</v>
      </c>
      <c r="E123" s="536">
        <f>E128+E129+E132+E124+E127+E130+E131+E125+E126</f>
        <v>122346.46587999999</v>
      </c>
      <c r="F123" s="536">
        <f>F128+F129+F132+F124+F127+F130+F131+F125+F126</f>
        <v>128304.29457</v>
      </c>
      <c r="G123" s="427">
        <f t="shared" si="5"/>
        <v>98.65643931871399</v>
      </c>
      <c r="H123" s="530">
        <f t="shared" si="4"/>
        <v>-1666.1852199999994</v>
      </c>
      <c r="I123" s="383"/>
    </row>
    <row r="124" spans="1:9" ht="11.25">
      <c r="A124" s="447" t="s">
        <v>427</v>
      </c>
      <c r="B124" s="487" t="s">
        <v>449</v>
      </c>
      <c r="C124" s="537"/>
      <c r="D124" s="538">
        <v>7319.906</v>
      </c>
      <c r="E124" s="539">
        <v>7319.906</v>
      </c>
      <c r="F124" s="539">
        <v>4958.088</v>
      </c>
      <c r="G124" s="432"/>
      <c r="H124" s="433">
        <f t="shared" si="4"/>
        <v>0</v>
      </c>
      <c r="I124" s="383"/>
    </row>
    <row r="125" spans="1:9" ht="11.25">
      <c r="A125" s="447" t="s">
        <v>427</v>
      </c>
      <c r="B125" s="487" t="s">
        <v>430</v>
      </c>
      <c r="C125" s="487"/>
      <c r="D125" s="488">
        <v>2581.0041</v>
      </c>
      <c r="E125" s="431">
        <v>2581.0041</v>
      </c>
      <c r="F125" s="431"/>
      <c r="G125" s="432"/>
      <c r="H125" s="433">
        <f t="shared" si="4"/>
        <v>0</v>
      </c>
      <c r="I125" s="383"/>
    </row>
    <row r="126" spans="1:9" ht="11.25">
      <c r="A126" s="447" t="s">
        <v>427</v>
      </c>
      <c r="B126" s="487" t="s">
        <v>431</v>
      </c>
      <c r="C126" s="487"/>
      <c r="D126" s="488">
        <v>115.9</v>
      </c>
      <c r="E126" s="431">
        <v>115.9</v>
      </c>
      <c r="F126" s="431"/>
      <c r="G126" s="432"/>
      <c r="H126" s="433">
        <f t="shared" si="4"/>
        <v>0</v>
      </c>
      <c r="I126" s="383"/>
    </row>
    <row r="127" spans="1:9" ht="11.25">
      <c r="A127" s="447" t="s">
        <v>428</v>
      </c>
      <c r="B127" s="487" t="s">
        <v>143</v>
      </c>
      <c r="C127" s="487"/>
      <c r="D127" s="488">
        <v>17848.442</v>
      </c>
      <c r="E127" s="410">
        <v>17848.442</v>
      </c>
      <c r="F127" s="410">
        <v>23046.766</v>
      </c>
      <c r="G127" s="400"/>
      <c r="H127" s="433">
        <f t="shared" si="4"/>
        <v>0</v>
      </c>
      <c r="I127" s="383"/>
    </row>
    <row r="128" spans="1:9" ht="11.25">
      <c r="A128" s="402" t="s">
        <v>429</v>
      </c>
      <c r="B128" s="482" t="s">
        <v>145</v>
      </c>
      <c r="C128" s="482"/>
      <c r="D128" s="483">
        <v>67983</v>
      </c>
      <c r="E128" s="404">
        <v>67919.469</v>
      </c>
      <c r="F128" s="404">
        <v>57255.778</v>
      </c>
      <c r="G128" s="400"/>
      <c r="H128" s="433">
        <f t="shared" si="4"/>
        <v>-63.53100000000268</v>
      </c>
      <c r="I128" s="383"/>
    </row>
    <row r="129" spans="1:8" ht="11.25">
      <c r="A129" s="456" t="s">
        <v>148</v>
      </c>
      <c r="B129" s="540" t="s">
        <v>149</v>
      </c>
      <c r="C129" s="540">
        <v>2332.4</v>
      </c>
      <c r="D129" s="541">
        <v>2332.4</v>
      </c>
      <c r="E129" s="410">
        <v>2321.464</v>
      </c>
      <c r="F129" s="410">
        <v>2670.608</v>
      </c>
      <c r="G129" s="444">
        <f>E129*100/D129</f>
        <v>99.53112673640884</v>
      </c>
      <c r="H129" s="450">
        <f t="shared" si="4"/>
        <v>-10.93600000000015</v>
      </c>
    </row>
    <row r="130" spans="1:8" ht="11.25">
      <c r="A130" s="447" t="s">
        <v>241</v>
      </c>
      <c r="B130" s="487" t="s">
        <v>237</v>
      </c>
      <c r="C130" s="487"/>
      <c r="D130" s="488">
        <v>780.099</v>
      </c>
      <c r="E130" s="431">
        <v>780.099</v>
      </c>
      <c r="F130" s="431">
        <v>1760.958</v>
      </c>
      <c r="G130" s="400"/>
      <c r="H130" s="433">
        <f t="shared" si="4"/>
        <v>0</v>
      </c>
    </row>
    <row r="131" spans="1:9" s="383" customFormat="1" ht="12" thickBot="1">
      <c r="A131" s="447" t="s">
        <v>370</v>
      </c>
      <c r="B131" s="542" t="s">
        <v>153</v>
      </c>
      <c r="C131" s="543">
        <v>4915.2</v>
      </c>
      <c r="D131" s="544">
        <v>4915.2</v>
      </c>
      <c r="E131" s="431">
        <v>4914.7</v>
      </c>
      <c r="F131" s="431">
        <v>3268.9</v>
      </c>
      <c r="G131" s="446"/>
      <c r="H131" s="401">
        <f t="shared" si="4"/>
        <v>-0.5</v>
      </c>
      <c r="I131" s="378"/>
    </row>
    <row r="132" spans="1:8" ht="12" thickBot="1">
      <c r="A132" s="489" t="s">
        <v>151</v>
      </c>
      <c r="B132" s="545" t="s">
        <v>152</v>
      </c>
      <c r="C132" s="546">
        <f>C134+C135+C136+C137+C138+C133+C139</f>
        <v>10652.4</v>
      </c>
      <c r="D132" s="547">
        <f>D134+D135+D136+D137+D138+D133+D139+D142+D141</f>
        <v>20136.7</v>
      </c>
      <c r="E132" s="536">
        <f>E134+E135+E136+E137+E138+E133+E139+E142+E141</f>
        <v>18545.481780000002</v>
      </c>
      <c r="F132" s="536">
        <f>F134+F135+F136+F137+F138+F133+F139+F142+F141</f>
        <v>35343.19657</v>
      </c>
      <c r="G132" s="427">
        <f>E132*100/D132</f>
        <v>92.09791961940141</v>
      </c>
      <c r="H132" s="530">
        <f t="shared" si="4"/>
        <v>-1591.2182199999988</v>
      </c>
    </row>
    <row r="133" spans="1:8" ht="24.75" customHeight="1">
      <c r="A133" s="447" t="s">
        <v>151</v>
      </c>
      <c r="B133" s="548" t="s">
        <v>433</v>
      </c>
      <c r="C133" s="487"/>
      <c r="D133" s="488">
        <v>20.2</v>
      </c>
      <c r="E133" s="431">
        <v>20.2</v>
      </c>
      <c r="F133" s="431"/>
      <c r="G133" s="432"/>
      <c r="H133" s="433">
        <f t="shared" si="4"/>
        <v>0</v>
      </c>
    </row>
    <row r="134" spans="1:8" ht="11.25">
      <c r="A134" s="416" t="s">
        <v>151</v>
      </c>
      <c r="B134" s="549" t="s">
        <v>154</v>
      </c>
      <c r="C134" s="549">
        <v>10430.1</v>
      </c>
      <c r="D134" s="486">
        <v>7930.1</v>
      </c>
      <c r="E134" s="422">
        <v>6381.34</v>
      </c>
      <c r="F134" s="422">
        <v>8893.825</v>
      </c>
      <c r="G134" s="444">
        <f>E134*100/D134</f>
        <v>80.46985536121865</v>
      </c>
      <c r="H134" s="450">
        <f t="shared" si="4"/>
        <v>-1548.7600000000002</v>
      </c>
    </row>
    <row r="135" spans="1:8" ht="11.25">
      <c r="A135" s="416" t="s">
        <v>151</v>
      </c>
      <c r="B135" s="540" t="s">
        <v>155</v>
      </c>
      <c r="C135" s="540">
        <v>222.3</v>
      </c>
      <c r="D135" s="541">
        <v>180.7</v>
      </c>
      <c r="E135" s="410">
        <v>180.7</v>
      </c>
      <c r="F135" s="410">
        <v>337.6</v>
      </c>
      <c r="G135" s="444">
        <f>E135*100/D135</f>
        <v>100</v>
      </c>
      <c r="H135" s="450">
        <f t="shared" si="4"/>
        <v>0</v>
      </c>
    </row>
    <row r="136" spans="1:8" ht="11.25">
      <c r="A136" s="416" t="s">
        <v>151</v>
      </c>
      <c r="B136" s="549" t="s">
        <v>411</v>
      </c>
      <c r="C136" s="540"/>
      <c r="D136" s="541">
        <v>3200</v>
      </c>
      <c r="E136" s="410">
        <v>3195</v>
      </c>
      <c r="F136" s="410">
        <v>2527</v>
      </c>
      <c r="G136" s="444"/>
      <c r="H136" s="450">
        <f t="shared" si="4"/>
        <v>-5</v>
      </c>
    </row>
    <row r="137" spans="1:8" ht="11.25" hidden="1">
      <c r="A137" s="416" t="s">
        <v>151</v>
      </c>
      <c r="B137" s="549" t="s">
        <v>251</v>
      </c>
      <c r="C137" s="549"/>
      <c r="D137" s="486"/>
      <c r="E137" s="422"/>
      <c r="F137" s="422"/>
      <c r="G137" s="444"/>
      <c r="H137" s="450">
        <f t="shared" si="4"/>
        <v>0</v>
      </c>
    </row>
    <row r="138" spans="1:8" ht="11.25">
      <c r="A138" s="416" t="s">
        <v>151</v>
      </c>
      <c r="B138" s="549" t="s">
        <v>290</v>
      </c>
      <c r="C138" s="540"/>
      <c r="D138" s="541">
        <v>2061.6</v>
      </c>
      <c r="E138" s="410">
        <v>2042.37476</v>
      </c>
      <c r="F138" s="410">
        <v>2053.6</v>
      </c>
      <c r="G138" s="444"/>
      <c r="H138" s="450">
        <f t="shared" si="4"/>
        <v>-19.225239999999985</v>
      </c>
    </row>
    <row r="139" spans="1:8" ht="11.25">
      <c r="A139" s="416" t="s">
        <v>151</v>
      </c>
      <c r="B139" s="549" t="s">
        <v>266</v>
      </c>
      <c r="C139" s="550"/>
      <c r="D139" s="544">
        <v>620</v>
      </c>
      <c r="E139" s="422">
        <v>601.76702</v>
      </c>
      <c r="F139" s="422">
        <v>228.47157</v>
      </c>
      <c r="G139" s="446"/>
      <c r="H139" s="418"/>
    </row>
    <row r="140" spans="1:8" ht="11.25" hidden="1">
      <c r="A140" s="416" t="s">
        <v>151</v>
      </c>
      <c r="B140" s="543" t="s">
        <v>331</v>
      </c>
      <c r="C140" s="551"/>
      <c r="D140" s="552"/>
      <c r="E140" s="422"/>
      <c r="F140" s="422"/>
      <c r="G140" s="446"/>
      <c r="H140" s="436"/>
    </row>
    <row r="141" spans="1:9" ht="13.5" customHeight="1">
      <c r="A141" s="416" t="s">
        <v>151</v>
      </c>
      <c r="B141" s="543" t="s">
        <v>432</v>
      </c>
      <c r="C141" s="551"/>
      <c r="D141" s="552">
        <v>850</v>
      </c>
      <c r="E141" s="422">
        <v>850</v>
      </c>
      <c r="F141" s="422">
        <v>18302.7</v>
      </c>
      <c r="G141" s="446"/>
      <c r="H141" s="436"/>
      <c r="I141" s="375"/>
    </row>
    <row r="142" spans="1:9" ht="12" thickBot="1">
      <c r="A142" s="402" t="s">
        <v>151</v>
      </c>
      <c r="B142" s="549" t="s">
        <v>341</v>
      </c>
      <c r="C142" s="553"/>
      <c r="D142" s="443">
        <v>5274.1</v>
      </c>
      <c r="E142" s="410">
        <v>5274.1</v>
      </c>
      <c r="F142" s="410">
        <v>3000</v>
      </c>
      <c r="G142" s="444"/>
      <c r="H142" s="444"/>
      <c r="I142" s="554"/>
    </row>
    <row r="143" spans="1:9" ht="12" hidden="1" thickBot="1">
      <c r="A143" s="402" t="s">
        <v>151</v>
      </c>
      <c r="B143" s="543" t="s">
        <v>342</v>
      </c>
      <c r="C143" s="555"/>
      <c r="D143" s="422"/>
      <c r="E143" s="422"/>
      <c r="F143" s="422"/>
      <c r="G143" s="409"/>
      <c r="H143" s="409"/>
      <c r="I143" s="375"/>
    </row>
    <row r="144" spans="1:9" ht="12" hidden="1" thickBot="1">
      <c r="A144" s="416" t="s">
        <v>151</v>
      </c>
      <c r="B144" s="549" t="s">
        <v>333</v>
      </c>
      <c r="C144" s="543"/>
      <c r="D144" s="544"/>
      <c r="E144" s="422"/>
      <c r="F144" s="422"/>
      <c r="G144" s="446"/>
      <c r="H144" s="406"/>
      <c r="I144" s="375"/>
    </row>
    <row r="145" spans="1:9" ht="12" thickBot="1">
      <c r="A145" s="489" t="s">
        <v>157</v>
      </c>
      <c r="B145" s="556" t="s">
        <v>158</v>
      </c>
      <c r="C145" s="557">
        <f>C146+C150+C152+C165+C166+C167+C151+C164</f>
        <v>139664.19999999998</v>
      </c>
      <c r="D145" s="557">
        <f>D146+D150+D152+D165+D166+D167+D151+D164+D163+D168</f>
        <v>174267.39999999997</v>
      </c>
      <c r="E145" s="558">
        <f>E146+E150+E151+E152+E163+E164+E165+E166+E167+E168</f>
        <v>174083.82283</v>
      </c>
      <c r="F145" s="557">
        <f>F146+F150+F151+F152+F163+F164+F165+F166+F167+F168</f>
        <v>167899.82475</v>
      </c>
      <c r="G145" s="559">
        <f>E145*100/D145</f>
        <v>99.89465776731622</v>
      </c>
      <c r="H145" s="428">
        <f t="shared" si="4"/>
        <v>-183.577169999975</v>
      </c>
      <c r="I145" s="375"/>
    </row>
    <row r="146" spans="1:8" ht="11.25">
      <c r="A146" s="456" t="s">
        <v>159</v>
      </c>
      <c r="B146" s="540" t="s">
        <v>160</v>
      </c>
      <c r="C146" s="540"/>
      <c r="D146" s="541">
        <v>752.9</v>
      </c>
      <c r="E146" s="452">
        <v>752.9</v>
      </c>
      <c r="F146" s="452">
        <v>743.4</v>
      </c>
      <c r="G146" s="560">
        <f>E146*100/D146</f>
        <v>100</v>
      </c>
      <c r="H146" s="523">
        <f>E146-D146</f>
        <v>0</v>
      </c>
    </row>
    <row r="147" spans="1:8" s="383" customFormat="1" ht="12" customHeight="1" hidden="1">
      <c r="A147" s="492" t="s">
        <v>4</v>
      </c>
      <c r="B147" s="493"/>
      <c r="C147" s="492" t="s">
        <v>238</v>
      </c>
      <c r="D147" s="561" t="s">
        <v>398</v>
      </c>
      <c r="E147" s="495" t="s">
        <v>5</v>
      </c>
      <c r="F147" s="495" t="s">
        <v>5</v>
      </c>
      <c r="G147" s="619" t="s">
        <v>194</v>
      </c>
      <c r="H147" s="620"/>
    </row>
    <row r="148" spans="1:8" s="383" customFormat="1" ht="12" customHeight="1" hidden="1">
      <c r="A148" s="492" t="s">
        <v>6</v>
      </c>
      <c r="B148" s="384" t="s">
        <v>7</v>
      </c>
      <c r="C148" s="492" t="s">
        <v>239</v>
      </c>
      <c r="D148" s="561" t="s">
        <v>239</v>
      </c>
      <c r="E148" s="562" t="s">
        <v>316</v>
      </c>
      <c r="F148" s="562" t="s">
        <v>316</v>
      </c>
      <c r="G148" s="382"/>
      <c r="H148" s="381"/>
    </row>
    <row r="149" spans="1:8" ht="12.75" customHeight="1" hidden="1">
      <c r="A149" s="496" t="s">
        <v>9</v>
      </c>
      <c r="B149" s="387"/>
      <c r="C149" s="496" t="s">
        <v>8</v>
      </c>
      <c r="D149" s="563" t="s">
        <v>8</v>
      </c>
      <c r="E149" s="564" t="s">
        <v>376</v>
      </c>
      <c r="F149" s="564" t="s">
        <v>376</v>
      </c>
      <c r="G149" s="565" t="s">
        <v>10</v>
      </c>
      <c r="H149" s="388" t="s">
        <v>11</v>
      </c>
    </row>
    <row r="150" spans="1:9" ht="11.25">
      <c r="A150" s="456" t="s">
        <v>162</v>
      </c>
      <c r="B150" s="540" t="s">
        <v>163</v>
      </c>
      <c r="C150" s="487"/>
      <c r="D150" s="488">
        <v>1329.1</v>
      </c>
      <c r="E150" s="410">
        <v>1329.1</v>
      </c>
      <c r="F150" s="410">
        <v>1220.6</v>
      </c>
      <c r="G150" s="444">
        <f aca="true" t="shared" si="6" ref="G150:G156">E150*100/D150</f>
        <v>100</v>
      </c>
      <c r="H150" s="523">
        <f>E150-D150</f>
        <v>0</v>
      </c>
      <c r="I150" s="383"/>
    </row>
    <row r="151" spans="1:9" ht="24.75" customHeight="1" thickBot="1">
      <c r="A151" s="456" t="s">
        <v>213</v>
      </c>
      <c r="B151" s="566" t="s">
        <v>450</v>
      </c>
      <c r="C151" s="548"/>
      <c r="D151" s="567">
        <v>252.9</v>
      </c>
      <c r="E151" s="410">
        <v>205.44277</v>
      </c>
      <c r="F151" s="410">
        <v>135.45675</v>
      </c>
      <c r="G151" s="444">
        <f t="shared" si="6"/>
        <v>81.23478449980229</v>
      </c>
      <c r="H151" s="523">
        <f>E151-D151</f>
        <v>-47.45723000000001</v>
      </c>
      <c r="I151" s="383"/>
    </row>
    <row r="152" spans="1:8" ht="12" thickBot="1">
      <c r="A152" s="470" t="s">
        <v>168</v>
      </c>
      <c r="B152" s="490" t="s">
        <v>169</v>
      </c>
      <c r="C152" s="568">
        <f>C153+C154+C155+C156+C158+C159+C160+C161+C157</f>
        <v>124649.99999999999</v>
      </c>
      <c r="D152" s="568">
        <f>D153+D154+D155+D156+D158+D159+D160+D161+D157+D162</f>
        <v>124169.59999999998</v>
      </c>
      <c r="E152" s="569">
        <f>E153+E154+E155+E156+E158+E159+E160+E161+E157+E162</f>
        <v>124169.39292999999</v>
      </c>
      <c r="F152" s="568">
        <f>F153+F154+F155+F156+F158+F159+F160+F161+F157+F162</f>
        <v>110219.593</v>
      </c>
      <c r="G152" s="427">
        <f t="shared" si="6"/>
        <v>99.99983323615443</v>
      </c>
      <c r="H152" s="530">
        <f aca="true" t="shared" si="7" ref="H152:H189">E152-D152</f>
        <v>-0.2070699999894714</v>
      </c>
    </row>
    <row r="153" spans="1:8" ht="11.25" customHeight="1">
      <c r="A153" s="447" t="s">
        <v>168</v>
      </c>
      <c r="B153" s="548" t="s">
        <v>224</v>
      </c>
      <c r="C153" s="570">
        <v>36</v>
      </c>
      <c r="D153" s="567">
        <v>27</v>
      </c>
      <c r="E153" s="431">
        <v>27</v>
      </c>
      <c r="F153" s="431">
        <v>27</v>
      </c>
      <c r="G153" s="405">
        <f t="shared" si="6"/>
        <v>100</v>
      </c>
      <c r="H153" s="433">
        <f t="shared" si="7"/>
        <v>0</v>
      </c>
    </row>
    <row r="154" spans="1:8" ht="24" customHeight="1">
      <c r="A154" s="447" t="s">
        <v>168</v>
      </c>
      <c r="B154" s="548" t="s">
        <v>212</v>
      </c>
      <c r="C154" s="548">
        <v>2266.6</v>
      </c>
      <c r="D154" s="567">
        <v>1453.8</v>
      </c>
      <c r="E154" s="431">
        <v>1453.59293</v>
      </c>
      <c r="F154" s="431">
        <v>2076.2</v>
      </c>
      <c r="G154" s="400">
        <f t="shared" si="6"/>
        <v>99.98575663777687</v>
      </c>
      <c r="H154" s="433">
        <f t="shared" si="7"/>
        <v>-0.2070699999999306</v>
      </c>
    </row>
    <row r="155" spans="1:8" ht="11.25">
      <c r="A155" s="447" t="s">
        <v>168</v>
      </c>
      <c r="B155" s="487" t="s">
        <v>170</v>
      </c>
      <c r="C155" s="487">
        <v>10781</v>
      </c>
      <c r="D155" s="488">
        <v>9197.6</v>
      </c>
      <c r="E155" s="431">
        <v>9197.6</v>
      </c>
      <c r="F155" s="431">
        <v>8895.793</v>
      </c>
      <c r="G155" s="449">
        <f t="shared" si="6"/>
        <v>100</v>
      </c>
      <c r="H155" s="450">
        <f t="shared" si="7"/>
        <v>0</v>
      </c>
    </row>
    <row r="156" spans="1:8" ht="11.25">
      <c r="A156" s="456" t="s">
        <v>168</v>
      </c>
      <c r="B156" s="540" t="s">
        <v>171</v>
      </c>
      <c r="C156" s="540">
        <v>97299.7</v>
      </c>
      <c r="D156" s="541">
        <v>97299.7</v>
      </c>
      <c r="E156" s="410">
        <v>97299.7</v>
      </c>
      <c r="F156" s="410">
        <v>97705.9</v>
      </c>
      <c r="G156" s="444">
        <f t="shared" si="6"/>
        <v>100</v>
      </c>
      <c r="H156" s="450">
        <f t="shared" si="7"/>
        <v>0</v>
      </c>
    </row>
    <row r="157" spans="1:8" ht="11.25">
      <c r="A157" s="456" t="s">
        <v>168</v>
      </c>
      <c r="B157" s="540" t="s">
        <v>371</v>
      </c>
      <c r="C157" s="540">
        <v>11916.3</v>
      </c>
      <c r="D157" s="541">
        <v>13517</v>
      </c>
      <c r="E157" s="410">
        <v>13517</v>
      </c>
      <c r="F157" s="410"/>
      <c r="G157" s="444"/>
      <c r="H157" s="450"/>
    </row>
    <row r="158" spans="1:8" ht="11.25">
      <c r="A158" s="456" t="s">
        <v>168</v>
      </c>
      <c r="B158" s="540" t="s">
        <v>173</v>
      </c>
      <c r="C158" s="540">
        <v>419.4</v>
      </c>
      <c r="D158" s="541">
        <v>419.4</v>
      </c>
      <c r="E158" s="410">
        <v>419.4</v>
      </c>
      <c r="F158" s="410">
        <v>403.1</v>
      </c>
      <c r="G158" s="444">
        <f>E158*100/D158</f>
        <v>100</v>
      </c>
      <c r="H158" s="450">
        <f t="shared" si="7"/>
        <v>0</v>
      </c>
    </row>
    <row r="159" spans="1:8" ht="11.25">
      <c r="A159" s="456" t="s">
        <v>168</v>
      </c>
      <c r="B159" s="540" t="s">
        <v>174</v>
      </c>
      <c r="C159" s="540">
        <v>1628.9</v>
      </c>
      <c r="D159" s="541">
        <v>1628.9</v>
      </c>
      <c r="E159" s="410">
        <v>1628.9</v>
      </c>
      <c r="F159" s="410">
        <v>823.2</v>
      </c>
      <c r="G159" s="444">
        <f>E159*100/D159</f>
        <v>100</v>
      </c>
      <c r="H159" s="450">
        <f t="shared" si="7"/>
        <v>0</v>
      </c>
    </row>
    <row r="160" spans="1:10" ht="11.25">
      <c r="A160" s="456" t="s">
        <v>168</v>
      </c>
      <c r="B160" s="540" t="s">
        <v>451</v>
      </c>
      <c r="C160" s="540">
        <v>289.4</v>
      </c>
      <c r="D160" s="541">
        <v>289.4</v>
      </c>
      <c r="E160" s="410">
        <v>289.4</v>
      </c>
      <c r="F160" s="410">
        <v>264</v>
      </c>
      <c r="G160" s="444">
        <f>E160*100/D160</f>
        <v>100</v>
      </c>
      <c r="H160" s="450">
        <f t="shared" si="7"/>
        <v>0</v>
      </c>
      <c r="J160" s="375"/>
    </row>
    <row r="161" spans="1:8" ht="11.25">
      <c r="A161" s="456" t="s">
        <v>168</v>
      </c>
      <c r="B161" s="540" t="s">
        <v>292</v>
      </c>
      <c r="C161" s="487">
        <v>12.7</v>
      </c>
      <c r="D161" s="488">
        <v>12.7</v>
      </c>
      <c r="E161" s="422">
        <v>12.7</v>
      </c>
      <c r="F161" s="422">
        <v>24.4</v>
      </c>
      <c r="G161" s="444">
        <f>E161*100/D161</f>
        <v>100</v>
      </c>
      <c r="H161" s="450"/>
    </row>
    <row r="162" spans="1:8" ht="22.5">
      <c r="A162" s="456" t="s">
        <v>168</v>
      </c>
      <c r="B162" s="548" t="s">
        <v>389</v>
      </c>
      <c r="C162" s="487"/>
      <c r="D162" s="488">
        <v>324.1</v>
      </c>
      <c r="E162" s="422">
        <v>324.1</v>
      </c>
      <c r="F162" s="422"/>
      <c r="G162" s="444">
        <f>E162*100/D162</f>
        <v>100</v>
      </c>
      <c r="H162" s="450"/>
    </row>
    <row r="163" spans="1:8" ht="45">
      <c r="A163" s="409" t="s">
        <v>317</v>
      </c>
      <c r="B163" s="548" t="s">
        <v>452</v>
      </c>
      <c r="C163" s="487"/>
      <c r="D163" s="488">
        <v>827.6</v>
      </c>
      <c r="E163" s="422">
        <v>827.6</v>
      </c>
      <c r="F163" s="422"/>
      <c r="G163" s="444"/>
      <c r="H163" s="450"/>
    </row>
    <row r="164" spans="1:8" ht="45">
      <c r="A164" s="409" t="s">
        <v>317</v>
      </c>
      <c r="B164" s="548" t="s">
        <v>223</v>
      </c>
      <c r="C164" s="548">
        <v>2007.1</v>
      </c>
      <c r="D164" s="567">
        <v>2007.1</v>
      </c>
      <c r="E164" s="422">
        <v>2007.1</v>
      </c>
      <c r="F164" s="422">
        <v>3645.8</v>
      </c>
      <c r="G164" s="444">
        <f>E164*100/D164</f>
        <v>100</v>
      </c>
      <c r="H164" s="523">
        <f t="shared" si="7"/>
        <v>0</v>
      </c>
    </row>
    <row r="165" spans="1:8" ht="11.25">
      <c r="A165" s="447" t="s">
        <v>177</v>
      </c>
      <c r="B165" s="487" t="s">
        <v>178</v>
      </c>
      <c r="C165" s="487">
        <v>7621.9</v>
      </c>
      <c r="D165" s="488">
        <v>7715.9</v>
      </c>
      <c r="E165" s="410">
        <v>7715.50113</v>
      </c>
      <c r="F165" s="410">
        <v>7365</v>
      </c>
      <c r="G165" s="444">
        <f>E165*100/D165</f>
        <v>99.99483054471935</v>
      </c>
      <c r="H165" s="450">
        <f t="shared" si="7"/>
        <v>-0.39886999999998807</v>
      </c>
    </row>
    <row r="166" spans="1:8" ht="11.25">
      <c r="A166" s="447" t="s">
        <v>177</v>
      </c>
      <c r="B166" s="487" t="s">
        <v>179</v>
      </c>
      <c r="C166" s="487">
        <v>3724.8</v>
      </c>
      <c r="D166" s="488">
        <v>3724.8</v>
      </c>
      <c r="E166" s="410">
        <v>3650.786</v>
      </c>
      <c r="F166" s="410">
        <v>3732.975</v>
      </c>
      <c r="G166" s="444">
        <f>E166*100/D166</f>
        <v>98.0129402920962</v>
      </c>
      <c r="H166" s="450">
        <f t="shared" si="7"/>
        <v>-74.01400000000012</v>
      </c>
    </row>
    <row r="167" spans="1:8" ht="12" thickBot="1">
      <c r="A167" s="416" t="s">
        <v>180</v>
      </c>
      <c r="B167" s="549" t="s">
        <v>181</v>
      </c>
      <c r="C167" s="549">
        <v>1660.4</v>
      </c>
      <c r="D167" s="486">
        <v>1161.5</v>
      </c>
      <c r="E167" s="417">
        <v>1100</v>
      </c>
      <c r="F167" s="417">
        <v>670</v>
      </c>
      <c r="G167" s="460">
        <f>E167*100/D167</f>
        <v>94.70512268618167</v>
      </c>
      <c r="H167" s="480">
        <f t="shared" si="7"/>
        <v>-61.5</v>
      </c>
    </row>
    <row r="168" spans="1:8" ht="15" customHeight="1" thickBot="1">
      <c r="A168" s="571" t="s">
        <v>182</v>
      </c>
      <c r="B168" s="490" t="s">
        <v>183</v>
      </c>
      <c r="C168" s="426">
        <f>C169</f>
        <v>32326</v>
      </c>
      <c r="D168" s="426">
        <f>D169</f>
        <v>32326</v>
      </c>
      <c r="E168" s="426">
        <f>E169</f>
        <v>32326</v>
      </c>
      <c r="F168" s="426">
        <f>F169</f>
        <v>40167</v>
      </c>
      <c r="G168" s="474"/>
      <c r="H168" s="475"/>
    </row>
    <row r="169" spans="1:8" ht="15" customHeight="1" thickBot="1">
      <c r="A169" s="572" t="s">
        <v>184</v>
      </c>
      <c r="B169" s="573" t="s">
        <v>400</v>
      </c>
      <c r="C169" s="574">
        <v>32326</v>
      </c>
      <c r="D169" s="575">
        <v>32326</v>
      </c>
      <c r="E169" s="404">
        <v>32326</v>
      </c>
      <c r="F169" s="404">
        <v>40167</v>
      </c>
      <c r="G169" s="460">
        <f>E169*100/D169</f>
        <v>100</v>
      </c>
      <c r="H169" s="401"/>
    </row>
    <row r="170" spans="1:8" ht="12" thickBot="1">
      <c r="A170" s="489" t="s">
        <v>186</v>
      </c>
      <c r="B170" s="490" t="s">
        <v>206</v>
      </c>
      <c r="C170" s="474">
        <f>C171+C178+C174</f>
        <v>0</v>
      </c>
      <c r="D170" s="474">
        <f>D171+D178+D174+D175+D176+D177+D172+D173</f>
        <v>57626.700000000004</v>
      </c>
      <c r="E170" s="474">
        <f>E171+E178+E174+E175+E176+E177+E172+E173</f>
        <v>57626.700000000004</v>
      </c>
      <c r="F170" s="474">
        <f>F171+F178+F174+F175+F176+F177+F172+F173</f>
        <v>718.67913</v>
      </c>
      <c r="G170" s="576"/>
      <c r="H170" s="475">
        <f t="shared" si="7"/>
        <v>0</v>
      </c>
    </row>
    <row r="171" spans="1:8" ht="11.25">
      <c r="A171" s="402" t="s">
        <v>188</v>
      </c>
      <c r="B171" s="482" t="s">
        <v>420</v>
      </c>
      <c r="C171" s="482"/>
      <c r="D171" s="483"/>
      <c r="E171" s="404"/>
      <c r="F171" s="404"/>
      <c r="G171" s="405"/>
      <c r="H171" s="401">
        <f t="shared" si="7"/>
        <v>0</v>
      </c>
    </row>
    <row r="172" spans="1:8" ht="22.5">
      <c r="A172" s="409" t="s">
        <v>188</v>
      </c>
      <c r="B172" s="441" t="s">
        <v>399</v>
      </c>
      <c r="C172" s="542"/>
      <c r="D172" s="443">
        <v>1508</v>
      </c>
      <c r="E172" s="410">
        <v>1508</v>
      </c>
      <c r="F172" s="410"/>
      <c r="G172" s="400"/>
      <c r="H172" s="436"/>
    </row>
    <row r="173" spans="1:8" ht="11.25">
      <c r="A173" s="409" t="s">
        <v>188</v>
      </c>
      <c r="B173" s="577" t="s">
        <v>414</v>
      </c>
      <c r="C173" s="577"/>
      <c r="D173" s="578">
        <v>1500</v>
      </c>
      <c r="E173" s="431">
        <v>1500</v>
      </c>
      <c r="F173" s="431"/>
      <c r="G173" s="432"/>
      <c r="H173" s="433"/>
    </row>
    <row r="174" spans="1:8" ht="11.25">
      <c r="A174" s="402" t="s">
        <v>357</v>
      </c>
      <c r="B174" s="548" t="s">
        <v>434</v>
      </c>
      <c r="C174" s="441"/>
      <c r="D174" s="445">
        <v>62.4</v>
      </c>
      <c r="E174" s="410">
        <v>62.4</v>
      </c>
      <c r="F174" s="410">
        <v>41</v>
      </c>
      <c r="G174" s="444"/>
      <c r="H174" s="436">
        <f t="shared" si="7"/>
        <v>0</v>
      </c>
    </row>
    <row r="175" spans="1:8" ht="11.25">
      <c r="A175" s="409" t="s">
        <v>352</v>
      </c>
      <c r="B175" s="441" t="s">
        <v>354</v>
      </c>
      <c r="C175" s="441"/>
      <c r="D175" s="445">
        <v>200</v>
      </c>
      <c r="E175" s="410">
        <v>200</v>
      </c>
      <c r="F175" s="410">
        <v>200</v>
      </c>
      <c r="G175" s="444"/>
      <c r="H175" s="436"/>
    </row>
    <row r="176" spans="1:8" ht="11.25">
      <c r="A176" s="409" t="s">
        <v>435</v>
      </c>
      <c r="B176" s="532" t="s">
        <v>436</v>
      </c>
      <c r="C176" s="579"/>
      <c r="D176" s="580">
        <v>8368</v>
      </c>
      <c r="E176" s="404">
        <v>8368</v>
      </c>
      <c r="F176" s="404"/>
      <c r="G176" s="403"/>
      <c r="H176" s="581"/>
    </row>
    <row r="177" spans="1:8" ht="12" thickBot="1">
      <c r="A177" s="409" t="s">
        <v>437</v>
      </c>
      <c r="B177" s="532" t="s">
        <v>438</v>
      </c>
      <c r="C177" s="579"/>
      <c r="D177" s="580">
        <v>453.4</v>
      </c>
      <c r="E177" s="404">
        <v>453.4</v>
      </c>
      <c r="F177" s="404"/>
      <c r="G177" s="403"/>
      <c r="H177" s="581"/>
    </row>
    <row r="178" spans="1:8" ht="12" thickBot="1">
      <c r="A178" s="470" t="s">
        <v>189</v>
      </c>
      <c r="B178" s="490" t="s">
        <v>346</v>
      </c>
      <c r="C178" s="474">
        <f>C180</f>
        <v>0</v>
      </c>
      <c r="D178" s="426">
        <f>D180+D181+D179</f>
        <v>45534.9</v>
      </c>
      <c r="E178" s="426">
        <f>E180+E181+E179</f>
        <v>45534.9</v>
      </c>
      <c r="F178" s="426">
        <f>F180+F181+F179</f>
        <v>477.67913</v>
      </c>
      <c r="G178" s="474"/>
      <c r="H178" s="475">
        <f t="shared" si="7"/>
        <v>0</v>
      </c>
    </row>
    <row r="179" spans="1:8" ht="11.25">
      <c r="A179" s="409" t="s">
        <v>190</v>
      </c>
      <c r="B179" s="548" t="s">
        <v>421</v>
      </c>
      <c r="C179" s="548"/>
      <c r="D179" s="567">
        <v>219</v>
      </c>
      <c r="E179" s="449">
        <v>219</v>
      </c>
      <c r="F179" s="449">
        <v>392.87913</v>
      </c>
      <c r="G179" s="400"/>
      <c r="H179" s="433"/>
    </row>
    <row r="180" spans="1:8" ht="11.25">
      <c r="A180" s="447" t="s">
        <v>190</v>
      </c>
      <c r="B180" s="548" t="s">
        <v>409</v>
      </c>
      <c r="C180" s="548"/>
      <c r="D180" s="567">
        <v>45200</v>
      </c>
      <c r="E180" s="449">
        <v>45200</v>
      </c>
      <c r="F180" s="449"/>
      <c r="G180" s="444"/>
      <c r="H180" s="433">
        <f t="shared" si="7"/>
        <v>0</v>
      </c>
    </row>
    <row r="181" spans="1:8" ht="11.25">
      <c r="A181" s="447" t="s">
        <v>190</v>
      </c>
      <c r="B181" s="441" t="s">
        <v>422</v>
      </c>
      <c r="C181" s="548"/>
      <c r="D181" s="567">
        <v>115.9</v>
      </c>
      <c r="E181" s="431">
        <v>115.9</v>
      </c>
      <c r="F181" s="431">
        <v>84.8</v>
      </c>
      <c r="G181" s="444"/>
      <c r="H181" s="433"/>
    </row>
    <row r="182" spans="1:8" ht="12" thickBot="1">
      <c r="A182" s="402" t="s">
        <v>270</v>
      </c>
      <c r="B182" s="532" t="s">
        <v>271</v>
      </c>
      <c r="C182" s="532"/>
      <c r="D182" s="533"/>
      <c r="E182" s="404"/>
      <c r="F182" s="404"/>
      <c r="G182" s="460"/>
      <c r="H182" s="401"/>
    </row>
    <row r="183" spans="1:8" ht="12" thickBot="1">
      <c r="A183" s="489" t="s">
        <v>320</v>
      </c>
      <c r="B183" s="513" t="s">
        <v>256</v>
      </c>
      <c r="C183" s="582"/>
      <c r="D183" s="583">
        <v>5755</v>
      </c>
      <c r="E183" s="426">
        <v>4882.06</v>
      </c>
      <c r="F183" s="426">
        <v>3646.414</v>
      </c>
      <c r="G183" s="474"/>
      <c r="H183" s="475">
        <f t="shared" si="7"/>
        <v>-872.9399999999996</v>
      </c>
    </row>
    <row r="184" spans="1:8" ht="12" thickBot="1">
      <c r="A184" s="489" t="s">
        <v>320</v>
      </c>
      <c r="B184" s="513"/>
      <c r="C184" s="582"/>
      <c r="D184" s="583"/>
      <c r="E184" s="426"/>
      <c r="F184" s="426"/>
      <c r="G184" s="474"/>
      <c r="H184" s="475"/>
    </row>
    <row r="185" spans="1:8" ht="12" thickBot="1">
      <c r="A185" s="584" t="s">
        <v>228</v>
      </c>
      <c r="B185" s="490" t="s">
        <v>131</v>
      </c>
      <c r="C185" s="582"/>
      <c r="D185" s="583"/>
      <c r="E185" s="426">
        <f>E186</f>
        <v>366.70495</v>
      </c>
      <c r="F185" s="426">
        <f>F186</f>
        <v>13.9695</v>
      </c>
      <c r="G185" s="474"/>
      <c r="H185" s="475"/>
    </row>
    <row r="186" spans="1:10" ht="12" thickBot="1">
      <c r="A186" s="402" t="s">
        <v>229</v>
      </c>
      <c r="B186" s="402" t="s">
        <v>211</v>
      </c>
      <c r="C186" s="402"/>
      <c r="D186" s="413"/>
      <c r="E186" s="404">
        <v>366.70495</v>
      </c>
      <c r="F186" s="404">
        <v>13.9695</v>
      </c>
      <c r="G186" s="405"/>
      <c r="H186" s="401"/>
      <c r="J186" s="495"/>
    </row>
    <row r="187" spans="1:8" ht="12" thickBot="1">
      <c r="A187" s="584" t="s">
        <v>230</v>
      </c>
      <c r="B187" s="490" t="s">
        <v>132</v>
      </c>
      <c r="C187" s="582"/>
      <c r="D187" s="583"/>
      <c r="E187" s="426">
        <f>E188</f>
        <v>-470.52891</v>
      </c>
      <c r="F187" s="426">
        <f>F188</f>
        <v>-821.44998</v>
      </c>
      <c r="G187" s="474"/>
      <c r="H187" s="475">
        <f t="shared" si="7"/>
        <v>-470.52891</v>
      </c>
    </row>
    <row r="188" spans="1:8" ht="12" thickBot="1">
      <c r="A188" s="585" t="s">
        <v>231</v>
      </c>
      <c r="B188" s="585" t="s">
        <v>133</v>
      </c>
      <c r="C188" s="585"/>
      <c r="D188" s="431"/>
      <c r="E188" s="431">
        <v>-470.52891</v>
      </c>
      <c r="F188" s="431">
        <v>-821.44998</v>
      </c>
      <c r="G188" s="432"/>
      <c r="H188" s="433">
        <f t="shared" si="7"/>
        <v>-470.52891</v>
      </c>
    </row>
    <row r="189" spans="1:8" ht="12" thickBot="1">
      <c r="A189" s="489"/>
      <c r="B189" s="586" t="s">
        <v>191</v>
      </c>
      <c r="C189" s="587">
        <f>C119+C8+C183</f>
        <v>332516.87299999996</v>
      </c>
      <c r="D189" s="558">
        <f>D8+D118</f>
        <v>576568.3631</v>
      </c>
      <c r="E189" s="558">
        <f>E8+E118</f>
        <v>553687.3502999999</v>
      </c>
      <c r="F189" s="558">
        <f>F8+F118</f>
        <v>500886.5631</v>
      </c>
      <c r="G189" s="474">
        <f>E189*100/D189</f>
        <v>96.03151781048528</v>
      </c>
      <c r="H189" s="475">
        <f t="shared" si="7"/>
        <v>-22881.012800000026</v>
      </c>
    </row>
    <row r="190" spans="1:8" ht="11.25">
      <c r="A190" s="395"/>
      <c r="B190" s="395"/>
      <c r="C190" s="588"/>
      <c r="D190" s="589"/>
      <c r="E190" s="589"/>
      <c r="F190" s="589"/>
      <c r="G190" s="590"/>
      <c r="H190" s="591"/>
    </row>
    <row r="191" spans="1:8" ht="11.25">
      <c r="A191" s="375" t="s">
        <v>404</v>
      </c>
      <c r="C191" s="588"/>
      <c r="D191" s="589"/>
      <c r="E191" s="589"/>
      <c r="F191" s="589"/>
      <c r="G191" s="590"/>
      <c r="H191" s="591"/>
    </row>
    <row r="192" spans="1:7" ht="11.25">
      <c r="A192" s="375" t="s">
        <v>405</v>
      </c>
      <c r="B192" s="592"/>
      <c r="C192" s="592"/>
      <c r="D192" s="592"/>
      <c r="E192" s="593"/>
      <c r="F192" s="593" t="s">
        <v>406</v>
      </c>
      <c r="G192" s="591"/>
    </row>
    <row r="193" spans="1:7" ht="11.25">
      <c r="A193" s="375"/>
      <c r="B193" s="592"/>
      <c r="C193" s="592"/>
      <c r="D193" s="592"/>
      <c r="E193" s="593"/>
      <c r="F193" s="593"/>
      <c r="G193" s="591"/>
    </row>
    <row r="194" spans="1:7" ht="11.25" hidden="1">
      <c r="A194" s="375"/>
      <c r="B194" s="592"/>
      <c r="C194" s="592"/>
      <c r="D194" s="592"/>
      <c r="E194" s="593"/>
      <c r="F194" s="593"/>
      <c r="G194" s="591"/>
    </row>
    <row r="195" spans="1:6" ht="11.25">
      <c r="A195" s="357" t="s">
        <v>407</v>
      </c>
      <c r="B195" s="395"/>
      <c r="C195" s="395"/>
      <c r="D195" s="395"/>
      <c r="E195" s="594"/>
      <c r="F195" s="594"/>
    </row>
    <row r="196" spans="1:7" ht="11.25">
      <c r="A196" s="357" t="s">
        <v>408</v>
      </c>
      <c r="C196" s="395"/>
      <c r="D196" s="395"/>
      <c r="E196" s="383"/>
      <c r="F196" s="383"/>
      <c r="G196" s="378"/>
    </row>
    <row r="197" ht="11.25">
      <c r="A197" s="375"/>
    </row>
    <row r="198" s="595" customFormat="1" ht="11.25"/>
    <row r="199" spans="5:6" s="595" customFormat="1" ht="11.25">
      <c r="E199" s="596"/>
      <c r="F199" s="596"/>
    </row>
    <row r="200" s="595" customFormat="1" ht="11.25"/>
    <row r="201" s="595" customFormat="1" ht="11.25"/>
    <row r="202" s="595" customFormat="1" ht="11.25"/>
    <row r="203" s="595" customFormat="1" ht="11.25"/>
    <row r="204" s="595" customFormat="1" ht="11.25"/>
    <row r="205" s="595" customFormat="1" ht="11.25"/>
    <row r="206" s="595" customFormat="1" ht="11.25"/>
    <row r="207" s="595" customFormat="1" ht="11.25"/>
    <row r="208" s="595" customFormat="1" ht="11.25"/>
    <row r="209" s="595" customFormat="1" ht="11.25"/>
    <row r="210" s="595" customFormat="1" ht="11.25"/>
    <row r="211" s="595" customFormat="1" ht="11.25"/>
    <row r="212" s="595" customFormat="1" ht="11.25"/>
    <row r="213" s="595" customFormat="1" ht="11.25"/>
    <row r="214" s="595" customFormat="1" ht="11.25"/>
    <row r="215" s="595" customFormat="1" ht="11.25"/>
    <row r="216" s="595" customFormat="1" ht="11.25"/>
    <row r="217" s="595" customFormat="1" ht="11.25"/>
    <row r="218" s="595" customFormat="1" ht="11.25"/>
    <row r="219" s="595" customFormat="1" ht="11.25"/>
    <row r="220" s="595" customFormat="1" ht="11.25"/>
    <row r="221" s="595" customFormat="1" ht="11.25"/>
    <row r="222" s="595" customFormat="1" ht="11.25"/>
    <row r="223" s="595" customFormat="1" ht="11.25"/>
    <row r="224" s="595" customFormat="1" ht="11.25"/>
    <row r="225" s="595" customFormat="1" ht="11.25"/>
    <row r="226" s="595" customFormat="1" ht="11.25"/>
    <row r="227" s="595" customFormat="1" ht="11.25"/>
    <row r="228" s="595" customFormat="1" ht="11.25"/>
    <row r="229" s="595" customFormat="1" ht="11.25"/>
    <row r="230" s="595" customFormat="1" ht="11.25"/>
    <row r="231" s="595" customFormat="1" ht="11.25"/>
    <row r="232" s="595" customFormat="1" ht="11.25"/>
    <row r="233" s="595" customFormat="1" ht="11.25"/>
    <row r="234" s="595" customFormat="1" ht="11.25"/>
    <row r="235" s="595" customFormat="1" ht="11.25"/>
    <row r="236" s="595" customFormat="1" ht="11.25"/>
    <row r="237" s="595" customFormat="1" ht="11.25"/>
    <row r="238" s="595" customFormat="1" ht="11.25"/>
    <row r="239" s="595" customFormat="1" ht="11.25"/>
    <row r="240" s="595" customFormat="1" ht="11.25"/>
    <row r="241" s="595" customFormat="1" ht="11.25"/>
    <row r="242" s="595" customFormat="1" ht="11.25"/>
    <row r="243" s="595" customFormat="1" ht="11.25"/>
    <row r="244" s="595" customFormat="1" ht="11.25"/>
    <row r="245" s="595" customFormat="1" ht="11.25"/>
    <row r="246" s="595" customFormat="1" ht="11.25"/>
    <row r="247" s="595" customFormat="1" ht="11.25"/>
    <row r="248" s="595" customFormat="1" ht="11.25"/>
    <row r="249" s="595" customFormat="1" ht="11.25"/>
    <row r="250" s="595" customFormat="1" ht="11.25"/>
    <row r="251" s="595" customFormat="1" ht="11.25"/>
    <row r="252" s="595" customFormat="1" ht="11.25"/>
    <row r="253" s="595" customFormat="1" ht="11.25"/>
    <row r="254" s="595" customFormat="1" ht="11.25"/>
    <row r="255" s="595" customFormat="1" ht="11.25"/>
    <row r="256" s="595" customFormat="1" ht="11.25"/>
    <row r="257" s="595" customFormat="1" ht="11.25"/>
    <row r="258" s="595" customFormat="1" ht="11.25"/>
    <row r="259" s="595" customFormat="1" ht="11.25"/>
    <row r="260" s="595" customFormat="1" ht="11.25"/>
    <row r="261" s="595" customFormat="1" ht="11.25"/>
    <row r="262" s="595" customFormat="1" ht="11.25"/>
    <row r="263" s="595" customFormat="1" ht="11.25"/>
    <row r="264" s="595" customFormat="1" ht="11.25"/>
    <row r="265" s="595" customFormat="1" ht="11.25"/>
    <row r="266" s="595" customFormat="1" ht="11.25"/>
    <row r="267" s="595" customFormat="1" ht="11.25"/>
    <row r="268" s="595" customFormat="1" ht="11.25"/>
    <row r="269" s="595" customFormat="1" ht="11.25"/>
    <row r="270" s="595" customFormat="1" ht="11.25"/>
    <row r="271" s="595" customFormat="1" ht="11.25"/>
    <row r="272" s="595" customFormat="1" ht="11.25"/>
    <row r="273" s="595" customFormat="1" ht="11.25"/>
    <row r="274" s="595" customFormat="1" ht="11.25"/>
    <row r="275" s="595" customFormat="1" ht="11.25"/>
    <row r="276" s="595" customFormat="1" ht="11.25"/>
    <row r="277" s="595" customFormat="1" ht="11.25"/>
    <row r="278" s="595" customFormat="1" ht="11.25"/>
    <row r="279" s="595" customFormat="1" ht="11.25"/>
    <row r="280" s="595" customFormat="1" ht="11.25"/>
    <row r="281" s="595" customFormat="1" ht="11.25"/>
    <row r="282" s="595" customFormat="1" ht="11.25"/>
    <row r="283" s="595" customFormat="1" ht="11.25"/>
    <row r="284" s="595" customFormat="1" ht="11.25"/>
    <row r="285" s="595" customFormat="1" ht="11.25"/>
    <row r="286" s="595" customFormat="1" ht="11.25"/>
    <row r="287" s="595" customFormat="1" ht="11.25"/>
    <row r="288" s="595" customFormat="1" ht="11.25"/>
    <row r="289" s="595" customFormat="1" ht="11.25"/>
    <row r="290" s="595" customFormat="1" ht="11.25"/>
    <row r="291" s="595" customFormat="1" ht="11.25"/>
    <row r="292" s="595" customFormat="1" ht="11.25"/>
    <row r="293" s="595" customFormat="1" ht="11.25"/>
    <row r="294" s="595" customFormat="1" ht="11.25"/>
    <row r="295" s="595" customFormat="1" ht="11.25"/>
    <row r="296" s="595" customFormat="1" ht="11.25"/>
    <row r="297" s="595" customFormat="1" ht="11.25"/>
    <row r="298" s="595" customFormat="1" ht="11.25"/>
    <row r="299" s="595" customFormat="1" ht="11.25"/>
    <row r="300" s="595" customFormat="1" ht="11.25"/>
    <row r="301" s="595" customFormat="1" ht="11.25"/>
    <row r="302" s="595" customFormat="1" ht="11.25"/>
    <row r="303" s="595" customFormat="1" ht="11.25"/>
    <row r="304" s="595" customFormat="1" ht="11.25"/>
    <row r="305" s="595" customFormat="1" ht="11.25"/>
    <row r="306" s="595" customFormat="1" ht="11.25"/>
    <row r="307" s="595" customFormat="1" ht="11.25"/>
    <row r="308" s="595" customFormat="1" ht="11.25"/>
    <row r="309" s="595" customFormat="1" ht="11.25"/>
    <row r="310" s="595" customFormat="1" ht="11.25"/>
    <row r="311" s="595" customFormat="1" ht="11.25"/>
    <row r="312" s="595" customFormat="1" ht="11.25"/>
    <row r="313" s="595" customFormat="1" ht="11.25"/>
    <row r="314" s="595" customFormat="1" ht="11.25"/>
    <row r="315" s="595" customFormat="1" ht="11.25"/>
    <row r="316" s="595" customFormat="1" ht="11.25"/>
    <row r="317" s="595" customFormat="1" ht="11.25"/>
    <row r="318" s="595" customFormat="1" ht="11.25"/>
    <row r="319" s="595" customFormat="1" ht="11.25"/>
    <row r="320" s="595" customFormat="1" ht="11.25"/>
    <row r="321" s="595" customFormat="1" ht="11.25"/>
    <row r="322" s="595" customFormat="1" ht="11.25"/>
    <row r="323" s="595" customFormat="1" ht="11.25"/>
    <row r="324" s="595" customFormat="1" ht="11.25"/>
    <row r="325" s="595" customFormat="1" ht="11.25"/>
    <row r="326" s="595" customFormat="1" ht="11.25"/>
    <row r="327" s="595" customFormat="1" ht="11.25"/>
    <row r="328" s="595" customFormat="1" ht="11.25"/>
    <row r="329" s="595" customFormat="1" ht="11.25"/>
    <row r="330" s="595" customFormat="1" ht="11.25"/>
    <row r="331" s="595" customFormat="1" ht="11.25"/>
    <row r="332" s="595" customFormat="1" ht="11.25"/>
    <row r="333" s="595" customFormat="1" ht="11.25"/>
    <row r="334" s="595" customFormat="1" ht="11.25"/>
    <row r="335" s="595" customFormat="1" ht="11.25"/>
    <row r="336" s="595" customFormat="1" ht="11.25"/>
    <row r="337" s="595" customFormat="1" ht="11.25"/>
    <row r="338" s="595" customFormat="1" ht="11.25"/>
    <row r="339" s="595" customFormat="1" ht="11.25"/>
    <row r="340" s="595" customFormat="1" ht="11.25"/>
    <row r="341" s="595" customFormat="1" ht="11.25"/>
    <row r="342" s="595" customFormat="1" ht="11.25"/>
    <row r="343" s="595" customFormat="1" ht="11.25"/>
    <row r="344" s="595" customFormat="1" ht="11.25"/>
    <row r="345" s="595" customFormat="1" ht="11.25"/>
    <row r="346" s="595" customFormat="1" ht="11.25"/>
    <row r="347" s="595" customFormat="1" ht="11.25"/>
    <row r="348" s="595" customFormat="1" ht="11.25"/>
    <row r="349" s="595" customFormat="1" ht="11.25"/>
    <row r="350" s="595" customFormat="1" ht="11.25"/>
    <row r="351" s="595" customFormat="1" ht="11.25"/>
    <row r="352" s="595" customFormat="1" ht="11.25"/>
    <row r="353" s="595" customFormat="1" ht="11.25"/>
    <row r="354" s="595" customFormat="1" ht="11.25"/>
    <row r="355" s="595" customFormat="1" ht="11.25"/>
    <row r="356" s="595" customFormat="1" ht="11.25"/>
    <row r="357" s="595" customFormat="1" ht="11.25"/>
    <row r="358" s="595" customFormat="1" ht="11.25"/>
    <row r="359" s="595" customFormat="1" ht="11.25"/>
    <row r="360" s="595" customFormat="1" ht="11.25"/>
    <row r="361" s="595" customFormat="1" ht="11.25"/>
    <row r="362" s="595" customFormat="1" ht="11.25"/>
    <row r="363" s="595" customFormat="1" ht="11.25"/>
    <row r="364" s="595" customFormat="1" ht="11.25"/>
    <row r="365" s="595" customFormat="1" ht="11.25"/>
    <row r="366" s="595" customFormat="1" ht="11.25"/>
    <row r="367" s="595" customFormat="1" ht="11.25"/>
    <row r="368" s="595" customFormat="1" ht="11.25"/>
    <row r="369" s="595" customFormat="1" ht="11.25"/>
    <row r="370" s="595" customFormat="1" ht="11.25"/>
    <row r="371" s="595" customFormat="1" ht="11.25"/>
    <row r="372" s="595" customFormat="1" ht="11.25"/>
    <row r="373" s="595" customFormat="1" ht="11.25"/>
    <row r="374" s="595" customFormat="1" ht="11.25"/>
    <row r="375" s="595" customFormat="1" ht="11.25"/>
    <row r="376" s="595" customFormat="1" ht="11.25"/>
    <row r="377" s="595" customFormat="1" ht="11.25"/>
    <row r="378" s="595" customFormat="1" ht="11.25"/>
    <row r="379" s="595" customFormat="1" ht="11.25"/>
    <row r="380" s="595" customFormat="1" ht="11.25"/>
    <row r="381" s="595" customFormat="1" ht="11.25"/>
    <row r="382" s="595" customFormat="1" ht="11.25"/>
    <row r="383" s="595" customFormat="1" ht="11.25"/>
    <row r="384" s="595" customFormat="1" ht="11.25"/>
    <row r="385" s="595" customFormat="1" ht="11.25"/>
    <row r="386" s="595" customFormat="1" ht="11.25"/>
    <row r="387" s="595" customFormat="1" ht="11.25"/>
    <row r="388" s="595" customFormat="1" ht="11.25"/>
    <row r="389" s="595" customFormat="1" ht="11.25"/>
    <row r="390" s="595" customFormat="1" ht="11.25"/>
    <row r="391" s="595" customFormat="1" ht="11.25"/>
    <row r="392" s="595" customFormat="1" ht="11.25"/>
    <row r="393" s="595" customFormat="1" ht="11.25"/>
    <row r="394" s="595" customFormat="1" ht="11.25"/>
    <row r="395" s="595" customFormat="1" ht="11.25"/>
    <row r="396" s="595" customFormat="1" ht="11.25"/>
    <row r="397" s="595" customFormat="1" ht="11.25"/>
    <row r="398" s="595" customFormat="1" ht="11.25"/>
    <row r="399" s="595" customFormat="1" ht="11.25"/>
    <row r="400" s="595" customFormat="1" ht="11.25"/>
    <row r="401" s="595" customFormat="1" ht="11.25"/>
    <row r="402" s="595" customFormat="1" ht="11.25"/>
    <row r="403" s="595" customFormat="1" ht="11.25"/>
    <row r="404" s="595" customFormat="1" ht="11.25"/>
    <row r="405" s="595" customFormat="1" ht="11.25"/>
    <row r="406" s="595" customFormat="1" ht="11.25"/>
    <row r="407" s="595" customFormat="1" ht="11.25"/>
    <row r="408" s="595" customFormat="1" ht="11.25"/>
    <row r="409" s="595" customFormat="1" ht="11.25"/>
    <row r="410" s="595" customFormat="1" ht="11.25"/>
    <row r="411" s="595" customFormat="1" ht="11.25"/>
    <row r="412" s="595" customFormat="1" ht="11.25"/>
    <row r="413" s="595" customFormat="1" ht="11.25"/>
    <row r="414" s="595" customFormat="1" ht="11.25"/>
    <row r="415" s="595" customFormat="1" ht="11.25"/>
    <row r="416" s="595" customFormat="1" ht="11.25"/>
    <row r="417" s="595" customFormat="1" ht="11.25"/>
    <row r="418" s="595" customFormat="1" ht="11.25"/>
    <row r="419" s="595" customFormat="1" ht="11.25"/>
    <row r="420" s="595" customFormat="1" ht="11.25"/>
    <row r="421" s="595" customFormat="1" ht="11.25"/>
    <row r="422" s="595" customFormat="1" ht="11.25"/>
    <row r="423" s="595" customFormat="1" ht="11.25"/>
    <row r="424" s="595" customFormat="1" ht="11.25"/>
    <row r="425" s="595" customFormat="1" ht="11.25"/>
    <row r="426" s="595" customFormat="1" ht="11.25"/>
    <row r="427" s="595" customFormat="1" ht="11.25"/>
    <row r="428" s="595" customFormat="1" ht="11.25"/>
    <row r="429" s="595" customFormat="1" ht="11.25"/>
    <row r="430" s="595" customFormat="1" ht="11.25"/>
    <row r="431" s="595" customFormat="1" ht="11.25"/>
    <row r="432" s="595" customFormat="1" ht="11.25"/>
    <row r="433" s="595" customFormat="1" ht="11.25"/>
    <row r="434" s="595" customFormat="1" ht="11.25"/>
    <row r="435" s="595" customFormat="1" ht="11.25"/>
    <row r="436" s="595" customFormat="1" ht="11.25"/>
    <row r="437" s="595" customFormat="1" ht="11.25"/>
    <row r="438" s="595" customFormat="1" ht="11.25"/>
    <row r="439" s="595" customFormat="1" ht="11.25"/>
    <row r="440" s="595" customFormat="1" ht="11.25"/>
    <row r="441" s="595" customFormat="1" ht="11.25"/>
    <row r="442" s="595" customFormat="1" ht="11.25"/>
    <row r="443" s="595" customFormat="1" ht="11.25"/>
    <row r="444" s="595" customFormat="1" ht="11.25"/>
    <row r="445" s="595" customFormat="1" ht="11.25"/>
    <row r="446" s="595" customFormat="1" ht="11.25"/>
    <row r="447" s="595" customFormat="1" ht="11.25"/>
    <row r="448" s="595" customFormat="1" ht="11.25"/>
    <row r="449" s="595" customFormat="1" ht="11.25"/>
    <row r="450" s="595" customFormat="1" ht="11.25"/>
    <row r="451" s="595" customFormat="1" ht="11.25"/>
    <row r="452" s="595" customFormat="1" ht="11.25"/>
    <row r="453" s="595" customFormat="1" ht="11.25"/>
    <row r="454" s="595" customFormat="1" ht="11.25"/>
    <row r="455" s="595" customFormat="1" ht="11.25"/>
    <row r="456" s="595" customFormat="1" ht="11.25"/>
    <row r="457" s="595" customFormat="1" ht="11.25"/>
    <row r="458" s="595" customFormat="1" ht="11.25"/>
    <row r="459" s="595" customFormat="1" ht="11.25"/>
    <row r="460" s="595" customFormat="1" ht="11.25"/>
    <row r="461" s="595" customFormat="1" ht="11.25"/>
    <row r="462" s="595" customFormat="1" ht="11.25"/>
    <row r="463" s="595" customFormat="1" ht="11.25"/>
    <row r="464" s="595" customFormat="1" ht="11.25"/>
    <row r="465" s="595" customFormat="1" ht="11.25"/>
    <row r="466" s="595" customFormat="1" ht="11.25"/>
    <row r="467" s="595" customFormat="1" ht="11.25"/>
    <row r="468" s="595" customFormat="1" ht="11.25"/>
    <row r="469" s="595" customFormat="1" ht="11.25"/>
    <row r="470" s="595" customFormat="1" ht="11.25"/>
    <row r="471" s="595" customFormat="1" ht="11.25"/>
    <row r="472" s="595" customFormat="1" ht="11.25"/>
    <row r="473" s="595" customFormat="1" ht="11.25"/>
    <row r="474" s="595" customFormat="1" ht="11.25"/>
    <row r="475" s="595" customFormat="1" ht="11.25"/>
    <row r="476" s="595" customFormat="1" ht="11.25"/>
    <row r="477" s="595" customFormat="1" ht="11.25"/>
    <row r="478" s="595" customFormat="1" ht="11.25"/>
    <row r="479" s="595" customFormat="1" ht="11.25"/>
    <row r="480" s="595" customFormat="1" ht="11.25"/>
    <row r="481" s="595" customFormat="1" ht="11.25"/>
    <row r="482" s="595" customFormat="1" ht="11.25"/>
    <row r="483" s="595" customFormat="1" ht="11.25"/>
    <row r="484" s="595" customFormat="1" ht="11.25"/>
    <row r="485" s="595" customFormat="1" ht="11.25"/>
    <row r="486" s="595" customFormat="1" ht="11.25"/>
    <row r="487" s="595" customFormat="1" ht="11.25"/>
    <row r="488" s="595" customFormat="1" ht="11.25"/>
    <row r="489" s="595" customFormat="1" ht="11.25"/>
    <row r="490" s="595" customFormat="1" ht="11.25"/>
    <row r="491" s="595" customFormat="1" ht="11.25"/>
    <row r="492" s="595" customFormat="1" ht="11.25"/>
    <row r="493" s="595" customFormat="1" ht="11.25"/>
    <row r="494" s="595" customFormat="1" ht="11.25"/>
    <row r="495" s="595" customFormat="1" ht="11.25"/>
    <row r="496" s="595" customFormat="1" ht="11.25"/>
    <row r="497" s="595" customFormat="1" ht="11.25"/>
    <row r="498" s="595" customFormat="1" ht="11.25"/>
    <row r="499" s="595" customFormat="1" ht="11.25"/>
    <row r="500" s="595" customFormat="1" ht="11.25"/>
    <row r="501" s="595" customFormat="1" ht="11.25"/>
    <row r="502" s="595" customFormat="1" ht="11.25"/>
    <row r="503" s="595" customFormat="1" ht="11.25"/>
    <row r="504" s="595" customFormat="1" ht="11.25"/>
    <row r="505" s="595" customFormat="1" ht="11.25"/>
    <row r="506" s="595" customFormat="1" ht="11.25"/>
    <row r="507" s="595" customFormat="1" ht="11.25"/>
    <row r="508" s="595" customFormat="1" ht="11.25"/>
    <row r="509" s="595" customFormat="1" ht="11.25"/>
    <row r="510" s="595" customFormat="1" ht="11.25"/>
    <row r="511" s="595" customFormat="1" ht="11.25"/>
    <row r="512" s="595" customFormat="1" ht="11.25"/>
    <row r="513" s="595" customFormat="1" ht="11.25"/>
    <row r="514" s="595" customFormat="1" ht="11.25"/>
    <row r="515" s="595" customFormat="1" ht="11.25"/>
    <row r="516" s="595" customFormat="1" ht="11.25"/>
    <row r="517" s="595" customFormat="1" ht="11.25"/>
    <row r="518" s="595" customFormat="1" ht="11.25"/>
    <row r="519" s="595" customFormat="1" ht="11.25"/>
    <row r="520" s="595" customFormat="1" ht="11.25"/>
    <row r="521" s="595" customFormat="1" ht="11.25"/>
    <row r="522" s="595" customFormat="1" ht="11.25"/>
    <row r="523" s="595" customFormat="1" ht="11.25"/>
    <row r="524" s="595" customFormat="1" ht="11.25"/>
    <row r="525" s="595" customFormat="1" ht="11.25"/>
    <row r="526" s="595" customFormat="1" ht="11.25"/>
    <row r="527" s="595" customFormat="1" ht="11.25"/>
    <row r="528" s="595" customFormat="1" ht="11.25"/>
    <row r="529" s="595" customFormat="1" ht="11.25"/>
    <row r="530" s="595" customFormat="1" ht="11.25"/>
    <row r="531" s="595" customFormat="1" ht="11.25"/>
    <row r="532" s="595" customFormat="1" ht="11.25"/>
    <row r="533" s="595" customFormat="1" ht="11.25"/>
    <row r="534" s="595" customFormat="1" ht="11.25"/>
    <row r="535" s="595" customFormat="1" ht="11.25"/>
    <row r="536" s="595" customFormat="1" ht="11.25"/>
    <row r="537" s="595" customFormat="1" ht="11.25"/>
    <row r="538" s="595" customFormat="1" ht="11.25"/>
    <row r="539" s="595" customFormat="1" ht="11.25"/>
    <row r="540" s="595" customFormat="1" ht="11.25"/>
    <row r="541" s="595" customFormat="1" ht="11.25"/>
    <row r="542" s="595" customFormat="1" ht="11.25"/>
    <row r="543" s="595" customFormat="1" ht="11.25"/>
    <row r="544" s="595" customFormat="1" ht="11.25"/>
    <row r="545" s="595" customFormat="1" ht="11.25"/>
    <row r="546" s="595" customFormat="1" ht="11.25"/>
    <row r="547" s="595" customFormat="1" ht="11.25"/>
    <row r="548" s="595" customFormat="1" ht="11.25"/>
    <row r="549" s="595" customFormat="1" ht="11.25"/>
    <row r="550" s="595" customFormat="1" ht="11.25"/>
    <row r="551" s="595" customFormat="1" ht="11.25"/>
    <row r="552" s="595" customFormat="1" ht="11.25"/>
    <row r="553" s="595" customFormat="1" ht="11.25"/>
    <row r="554" s="595" customFormat="1" ht="11.25"/>
    <row r="555" s="595" customFormat="1" ht="11.25"/>
    <row r="556" s="595" customFormat="1" ht="11.25"/>
    <row r="557" s="595" customFormat="1" ht="11.25"/>
    <row r="558" s="595" customFormat="1" ht="11.25"/>
    <row r="559" s="595" customFormat="1" ht="11.25"/>
    <row r="560" s="595" customFormat="1" ht="11.25"/>
    <row r="561" s="595" customFormat="1" ht="11.25"/>
    <row r="562" s="595" customFormat="1" ht="11.25"/>
    <row r="563" s="595" customFormat="1" ht="11.25"/>
    <row r="564" s="595" customFormat="1" ht="11.25"/>
    <row r="565" s="595" customFormat="1" ht="11.25"/>
    <row r="566" s="595" customFormat="1" ht="11.25"/>
    <row r="567" s="595" customFormat="1" ht="11.25"/>
    <row r="568" s="595" customFormat="1" ht="11.25"/>
    <row r="569" s="595" customFormat="1" ht="11.25"/>
    <row r="570" s="595" customFormat="1" ht="11.25"/>
    <row r="571" s="595" customFormat="1" ht="11.25"/>
    <row r="572" s="595" customFormat="1" ht="11.25"/>
    <row r="573" s="595" customFormat="1" ht="11.25"/>
    <row r="574" s="595" customFormat="1" ht="11.25"/>
    <row r="575" s="595" customFormat="1" ht="11.25"/>
    <row r="576" s="595" customFormat="1" ht="11.25"/>
    <row r="577" s="595" customFormat="1" ht="11.25"/>
    <row r="578" s="595" customFormat="1" ht="11.25"/>
    <row r="579" s="595" customFormat="1" ht="11.25"/>
    <row r="580" s="595" customFormat="1" ht="11.25"/>
    <row r="581" s="595" customFormat="1" ht="11.25"/>
    <row r="582" s="595" customFormat="1" ht="11.25"/>
    <row r="583" s="595" customFormat="1" ht="11.25"/>
    <row r="584" s="595" customFormat="1" ht="11.25"/>
    <row r="585" s="595" customFormat="1" ht="11.25"/>
    <row r="586" s="595" customFormat="1" ht="11.25"/>
    <row r="587" s="595" customFormat="1" ht="11.25"/>
    <row r="588" s="595" customFormat="1" ht="11.25"/>
    <row r="589" s="595" customFormat="1" ht="11.25"/>
    <row r="590" s="595" customFormat="1" ht="11.25"/>
    <row r="591" s="595" customFormat="1" ht="11.25"/>
    <row r="592" s="595" customFormat="1" ht="11.25"/>
    <row r="593" s="595" customFormat="1" ht="11.25"/>
    <row r="594" s="595" customFormat="1" ht="11.25"/>
    <row r="595" s="595" customFormat="1" ht="11.25"/>
    <row r="596" s="595" customFormat="1" ht="11.25"/>
    <row r="597" s="595" customFormat="1" ht="11.25"/>
    <row r="598" s="595" customFormat="1" ht="11.25"/>
    <row r="599" s="595" customFormat="1" ht="11.25"/>
    <row r="600" s="595" customFormat="1" ht="11.25"/>
    <row r="601" s="595" customFormat="1" ht="11.25"/>
    <row r="602" s="595" customFormat="1" ht="11.25"/>
    <row r="603" s="595" customFormat="1" ht="11.25"/>
    <row r="604" s="595" customFormat="1" ht="11.25"/>
    <row r="605" s="595" customFormat="1" ht="11.25"/>
    <row r="606" s="595" customFormat="1" ht="11.25"/>
    <row r="607" s="595" customFormat="1" ht="11.25"/>
    <row r="608" s="595" customFormat="1" ht="11.25"/>
    <row r="609" s="595" customFormat="1" ht="11.25"/>
    <row r="610" s="595" customFormat="1" ht="11.25"/>
    <row r="611" s="595" customFormat="1" ht="11.25"/>
    <row r="612" s="595" customFormat="1" ht="11.25"/>
    <row r="613" s="595" customFormat="1" ht="11.25"/>
    <row r="614" s="595" customFormat="1" ht="11.25"/>
    <row r="615" s="595" customFormat="1" ht="11.25"/>
    <row r="616" s="595" customFormat="1" ht="11.25"/>
    <row r="617" s="595" customFormat="1" ht="11.25"/>
    <row r="618" s="595" customFormat="1" ht="11.25"/>
    <row r="619" s="595" customFormat="1" ht="11.25"/>
    <row r="620" s="595" customFormat="1" ht="11.25"/>
    <row r="621" s="595" customFormat="1" ht="11.25"/>
    <row r="622" s="595" customFormat="1" ht="11.25"/>
    <row r="623" s="595" customFormat="1" ht="11.25"/>
    <row r="624" s="595" customFormat="1" ht="11.25"/>
    <row r="625" s="595" customFormat="1" ht="11.25"/>
    <row r="626" s="595" customFormat="1" ht="11.25"/>
    <row r="627" s="595" customFormat="1" ht="11.25"/>
    <row r="628" s="595" customFormat="1" ht="11.25"/>
    <row r="629" s="595" customFormat="1" ht="11.25"/>
    <row r="630" s="595" customFormat="1" ht="11.25"/>
    <row r="631" s="595" customFormat="1" ht="11.25"/>
    <row r="632" s="595" customFormat="1" ht="11.25"/>
    <row r="633" s="595" customFormat="1" ht="11.25"/>
    <row r="634" s="595" customFormat="1" ht="11.25"/>
    <row r="635" s="595" customFormat="1" ht="11.25"/>
    <row r="636" s="595" customFormat="1" ht="11.25"/>
    <row r="637" s="595" customFormat="1" ht="11.25"/>
    <row r="638" s="595" customFormat="1" ht="11.25"/>
    <row r="639" s="595" customFormat="1" ht="11.25"/>
    <row r="640" s="595" customFormat="1" ht="11.25"/>
    <row r="641" s="595" customFormat="1" ht="11.25"/>
    <row r="642" s="595" customFormat="1" ht="11.25"/>
    <row r="643" s="595" customFormat="1" ht="11.25"/>
    <row r="644" s="595" customFormat="1" ht="11.25"/>
    <row r="645" s="595" customFormat="1" ht="11.25"/>
    <row r="646" s="595" customFormat="1" ht="11.25"/>
    <row r="647" s="595" customFormat="1" ht="11.25"/>
    <row r="648" s="595" customFormat="1" ht="11.25"/>
    <row r="649" s="595" customFormat="1" ht="11.25"/>
    <row r="650" s="595" customFormat="1" ht="11.25"/>
    <row r="651" s="595" customFormat="1" ht="11.25"/>
    <row r="652" s="595" customFormat="1" ht="11.25"/>
    <row r="653" s="595" customFormat="1" ht="11.25"/>
    <row r="654" s="595" customFormat="1" ht="11.25"/>
    <row r="655" s="595" customFormat="1" ht="11.25"/>
    <row r="656" s="595" customFormat="1" ht="11.25"/>
    <row r="657" s="595" customFormat="1" ht="11.25"/>
    <row r="658" s="595" customFormat="1" ht="11.25"/>
    <row r="659" s="595" customFormat="1" ht="11.25"/>
    <row r="660" s="595" customFormat="1" ht="11.25"/>
    <row r="661" s="595" customFormat="1" ht="11.25"/>
    <row r="662" s="595" customFormat="1" ht="11.25"/>
    <row r="663" s="595" customFormat="1" ht="11.25"/>
    <row r="664" s="595" customFormat="1" ht="11.25"/>
    <row r="665" s="595" customFormat="1" ht="11.25"/>
    <row r="666" s="595" customFormat="1" ht="11.25"/>
    <row r="667" s="595" customFormat="1" ht="11.25"/>
    <row r="668" s="595" customFormat="1" ht="11.25"/>
    <row r="669" s="595" customFormat="1" ht="11.25"/>
    <row r="670" s="595" customFormat="1" ht="11.25"/>
    <row r="671" s="595" customFormat="1" ht="11.25"/>
    <row r="672" s="595" customFormat="1" ht="11.25"/>
    <row r="673" s="595" customFormat="1" ht="11.25"/>
    <row r="674" s="595" customFormat="1" ht="11.25"/>
    <row r="675" s="595" customFormat="1" ht="11.25"/>
    <row r="676" s="595" customFormat="1" ht="11.25"/>
    <row r="677" s="595" customFormat="1" ht="11.25"/>
    <row r="678" s="595" customFormat="1" ht="11.25"/>
    <row r="679" s="595" customFormat="1" ht="11.25"/>
    <row r="680" s="595" customFormat="1" ht="11.25"/>
    <row r="681" s="595" customFormat="1" ht="11.25"/>
    <row r="682" s="595" customFormat="1" ht="11.25"/>
    <row r="683" s="595" customFormat="1" ht="11.25"/>
    <row r="684" s="595" customFormat="1" ht="11.25"/>
    <row r="685" s="595" customFormat="1" ht="11.25"/>
    <row r="686" s="595" customFormat="1" ht="11.25"/>
    <row r="687" s="595" customFormat="1" ht="11.25"/>
    <row r="688" s="595" customFormat="1" ht="11.25"/>
    <row r="689" s="595" customFormat="1" ht="11.25"/>
    <row r="690" s="595" customFormat="1" ht="11.25"/>
    <row r="691" s="595" customFormat="1" ht="11.25"/>
    <row r="692" s="595" customFormat="1" ht="11.25"/>
    <row r="693" s="595" customFormat="1" ht="11.25"/>
    <row r="694" s="595" customFormat="1" ht="11.25"/>
    <row r="695" s="595" customFormat="1" ht="11.25"/>
    <row r="696" s="595" customFormat="1" ht="11.25"/>
    <row r="697" s="595" customFormat="1" ht="11.25"/>
    <row r="698" s="595" customFormat="1" ht="11.25"/>
    <row r="699" s="595" customFormat="1" ht="11.25"/>
    <row r="700" s="595" customFormat="1" ht="11.25"/>
    <row r="701" s="595" customFormat="1" ht="11.25"/>
    <row r="702" s="595" customFormat="1" ht="11.25"/>
    <row r="703" s="595" customFormat="1" ht="11.25"/>
    <row r="704" s="595" customFormat="1" ht="11.25"/>
    <row r="705" s="595" customFormat="1" ht="11.25"/>
    <row r="706" s="595" customFormat="1" ht="11.25"/>
    <row r="707" s="595" customFormat="1" ht="11.25"/>
    <row r="708" s="595" customFormat="1" ht="11.25"/>
    <row r="709" s="595" customFormat="1" ht="11.25"/>
    <row r="710" s="595" customFormat="1" ht="11.25"/>
    <row r="711" s="595" customFormat="1" ht="11.25"/>
    <row r="712" s="595" customFormat="1" ht="11.25"/>
    <row r="713" s="595" customFormat="1" ht="11.25"/>
    <row r="714" s="595" customFormat="1" ht="11.25"/>
    <row r="715" s="595" customFormat="1" ht="11.25"/>
    <row r="716" s="595" customFormat="1" ht="11.25"/>
    <row r="717" s="595" customFormat="1" ht="11.25"/>
    <row r="718" s="595" customFormat="1" ht="11.25"/>
    <row r="719" s="595" customFormat="1" ht="11.25"/>
    <row r="720" s="595" customFormat="1" ht="11.25"/>
    <row r="721" s="595" customFormat="1" ht="11.25"/>
    <row r="722" s="595" customFormat="1" ht="11.25"/>
    <row r="723" s="595" customFormat="1" ht="11.25"/>
    <row r="724" s="595" customFormat="1" ht="11.25"/>
    <row r="725" s="595" customFormat="1" ht="11.25"/>
    <row r="726" s="595" customFormat="1" ht="11.25"/>
    <row r="727" s="595" customFormat="1" ht="11.25"/>
    <row r="728" s="595" customFormat="1" ht="11.25"/>
    <row r="729" s="595" customFormat="1" ht="11.25"/>
    <row r="730" s="595" customFormat="1" ht="11.25"/>
    <row r="731" s="595" customFormat="1" ht="11.25"/>
    <row r="732" s="595" customFormat="1" ht="11.25"/>
    <row r="733" s="595" customFormat="1" ht="11.25"/>
    <row r="734" s="595" customFormat="1" ht="11.25"/>
    <row r="735" s="595" customFormat="1" ht="11.25"/>
    <row r="736" s="595" customFormat="1" ht="11.25"/>
    <row r="737" s="595" customFormat="1" ht="11.25"/>
    <row r="738" s="595" customFormat="1" ht="11.25"/>
    <row r="739" s="595" customFormat="1" ht="11.25"/>
    <row r="740" s="595" customFormat="1" ht="11.25"/>
    <row r="741" s="595" customFormat="1" ht="11.25"/>
    <row r="742" s="595" customFormat="1" ht="11.25"/>
    <row r="743" s="595" customFormat="1" ht="11.25"/>
    <row r="744" s="595" customFormat="1" ht="11.25"/>
    <row r="745" s="595" customFormat="1" ht="11.25"/>
    <row r="746" s="595" customFormat="1" ht="11.25"/>
    <row r="747" s="595" customFormat="1" ht="11.25"/>
    <row r="748" s="595" customFormat="1" ht="11.25"/>
    <row r="749" s="595" customFormat="1" ht="11.25"/>
    <row r="750" s="595" customFormat="1" ht="11.25"/>
    <row r="751" s="595" customFormat="1" ht="11.25"/>
    <row r="752" s="595" customFormat="1" ht="11.25"/>
    <row r="753" s="595" customFormat="1" ht="11.25"/>
    <row r="754" s="595" customFormat="1" ht="11.25"/>
    <row r="755" s="595" customFormat="1" ht="11.25"/>
    <row r="756" s="595" customFormat="1" ht="11.25"/>
    <row r="757" s="595" customFormat="1" ht="11.25"/>
    <row r="758" s="595" customFormat="1" ht="11.25"/>
    <row r="759" s="595" customFormat="1" ht="11.25"/>
    <row r="760" s="595" customFormat="1" ht="11.25"/>
    <row r="761" s="595" customFormat="1" ht="11.25"/>
    <row r="762" s="595" customFormat="1" ht="11.25"/>
    <row r="763" s="595" customFormat="1" ht="11.25"/>
    <row r="764" s="595" customFormat="1" ht="11.25"/>
    <row r="765" s="595" customFormat="1" ht="11.25"/>
    <row r="766" s="595" customFormat="1" ht="11.25"/>
    <row r="767" s="595" customFormat="1" ht="11.25"/>
    <row r="768" s="595" customFormat="1" ht="11.25"/>
    <row r="769" s="595" customFormat="1" ht="11.25"/>
    <row r="770" s="595" customFormat="1" ht="11.25"/>
    <row r="771" s="595" customFormat="1" ht="11.25"/>
    <row r="772" s="595" customFormat="1" ht="11.25"/>
    <row r="773" s="595" customFormat="1" ht="11.25"/>
    <row r="774" s="595" customFormat="1" ht="11.25"/>
    <row r="775" s="595" customFormat="1" ht="11.25"/>
    <row r="776" s="595" customFormat="1" ht="11.25"/>
    <row r="777" s="595" customFormat="1" ht="11.25"/>
    <row r="778" s="595" customFormat="1" ht="11.25"/>
    <row r="779" s="595" customFormat="1" ht="11.25"/>
    <row r="780" s="595" customFormat="1" ht="11.25"/>
    <row r="781" s="595" customFormat="1" ht="11.25"/>
    <row r="782" s="595" customFormat="1" ht="11.25"/>
    <row r="783" s="595" customFormat="1" ht="11.25"/>
    <row r="784" s="595" customFormat="1" ht="11.25"/>
    <row r="785" s="595" customFormat="1" ht="11.25"/>
    <row r="786" s="595" customFormat="1" ht="11.25"/>
    <row r="787" s="595" customFormat="1" ht="11.25"/>
    <row r="788" s="595" customFormat="1" ht="11.25"/>
    <row r="789" s="595" customFormat="1" ht="11.25"/>
    <row r="790" s="595" customFormat="1" ht="11.25"/>
    <row r="791" s="595" customFormat="1" ht="11.25"/>
    <row r="792" s="595" customFormat="1" ht="11.25"/>
    <row r="793" s="595" customFormat="1" ht="11.25"/>
    <row r="794" s="595" customFormat="1" ht="11.25"/>
    <row r="795" s="595" customFormat="1" ht="11.25"/>
    <row r="796" s="595" customFormat="1" ht="11.25"/>
    <row r="797" s="595" customFormat="1" ht="11.25"/>
    <row r="798" s="595" customFormat="1" ht="11.25"/>
    <row r="799" s="595" customFormat="1" ht="11.25"/>
    <row r="800" s="595" customFormat="1" ht="11.25"/>
    <row r="801" s="595" customFormat="1" ht="11.25"/>
    <row r="802" s="595" customFormat="1" ht="11.25"/>
    <row r="803" s="595" customFormat="1" ht="11.25"/>
    <row r="804" s="595" customFormat="1" ht="11.25"/>
    <row r="805" s="595" customFormat="1" ht="11.25"/>
    <row r="806" s="595" customFormat="1" ht="11.25"/>
    <row r="807" s="595" customFormat="1" ht="11.25"/>
    <row r="808" s="595" customFormat="1" ht="11.25"/>
    <row r="809" s="595" customFormat="1" ht="11.25"/>
    <row r="810" s="595" customFormat="1" ht="11.25"/>
    <row r="811" s="595" customFormat="1" ht="11.25"/>
    <row r="812" s="595" customFormat="1" ht="11.25"/>
    <row r="813" s="595" customFormat="1" ht="11.25"/>
    <row r="814" s="595" customFormat="1" ht="11.25"/>
    <row r="815" s="595" customFormat="1" ht="11.25"/>
    <row r="816" s="595" customFormat="1" ht="11.25"/>
    <row r="817" s="595" customFormat="1" ht="11.25"/>
    <row r="818" s="595" customFormat="1" ht="11.25"/>
    <row r="819" s="595" customFormat="1" ht="11.25"/>
    <row r="820" s="595" customFormat="1" ht="11.25"/>
    <row r="821" s="595" customFormat="1" ht="11.25"/>
    <row r="822" s="595" customFormat="1" ht="11.25"/>
    <row r="823" s="595" customFormat="1" ht="11.25"/>
    <row r="824" s="595" customFormat="1" ht="11.25"/>
    <row r="825" s="595" customFormat="1" ht="11.25"/>
    <row r="826" s="595" customFormat="1" ht="11.25"/>
    <row r="827" s="595" customFormat="1" ht="11.25"/>
    <row r="828" s="595" customFormat="1" ht="11.25"/>
    <row r="829" s="595" customFormat="1" ht="11.25"/>
    <row r="830" s="595" customFormat="1" ht="11.25"/>
    <row r="831" s="595" customFormat="1" ht="11.25"/>
    <row r="832" s="595" customFormat="1" ht="11.25"/>
    <row r="833" s="595" customFormat="1" ht="11.25"/>
    <row r="834" s="595" customFormat="1" ht="11.25"/>
    <row r="835" s="595" customFormat="1" ht="11.25"/>
    <row r="836" s="595" customFormat="1" ht="11.25"/>
    <row r="837" s="595" customFormat="1" ht="11.25"/>
    <row r="838" s="595" customFormat="1" ht="11.25"/>
    <row r="839" s="595" customFormat="1" ht="11.25"/>
    <row r="840" s="595" customFormat="1" ht="11.25"/>
    <row r="841" s="595" customFormat="1" ht="11.25"/>
    <row r="842" s="595" customFormat="1" ht="11.25"/>
    <row r="843" s="595" customFormat="1" ht="11.25"/>
    <row r="844" s="595" customFormat="1" ht="11.25"/>
    <row r="845" s="595" customFormat="1" ht="11.25"/>
    <row r="846" s="595" customFormat="1" ht="11.25"/>
    <row r="847" s="595" customFormat="1" ht="11.25"/>
    <row r="848" s="595" customFormat="1" ht="11.25"/>
    <row r="849" s="595" customFormat="1" ht="11.25"/>
    <row r="850" s="595" customFormat="1" ht="11.25"/>
    <row r="851" s="595" customFormat="1" ht="11.25"/>
    <row r="852" s="595" customFormat="1" ht="11.25"/>
    <row r="853" s="595" customFormat="1" ht="11.25"/>
    <row r="854" s="595" customFormat="1" ht="11.25"/>
    <row r="855" s="595" customFormat="1" ht="11.25"/>
    <row r="856" s="595" customFormat="1" ht="11.25"/>
    <row r="857" s="595" customFormat="1" ht="11.25"/>
    <row r="858" s="595" customFormat="1" ht="11.25"/>
    <row r="859" s="595" customFormat="1" ht="11.25"/>
    <row r="860" s="595" customFormat="1" ht="11.25"/>
    <row r="861" s="595" customFormat="1" ht="11.25"/>
    <row r="862" s="595" customFormat="1" ht="11.25"/>
    <row r="863" s="595" customFormat="1" ht="11.25"/>
    <row r="864" s="595" customFormat="1" ht="11.25"/>
    <row r="865" s="595" customFormat="1" ht="11.25"/>
    <row r="866" s="595" customFormat="1" ht="11.25"/>
    <row r="867" s="595" customFormat="1" ht="11.25"/>
    <row r="868" s="595" customFormat="1" ht="11.25"/>
    <row r="869" s="595" customFormat="1" ht="11.25"/>
    <row r="870" s="595" customFormat="1" ht="11.25"/>
    <row r="871" s="595" customFormat="1" ht="11.25"/>
    <row r="872" s="595" customFormat="1" ht="11.25"/>
    <row r="873" s="595" customFormat="1" ht="11.25"/>
    <row r="874" s="595" customFormat="1" ht="11.25"/>
    <row r="875" s="595" customFormat="1" ht="11.25"/>
    <row r="876" s="595" customFormat="1" ht="11.25"/>
    <row r="877" s="595" customFormat="1" ht="11.25"/>
    <row r="878" s="595" customFormat="1" ht="11.25"/>
    <row r="879" s="595" customFormat="1" ht="11.25"/>
    <row r="880" s="595" customFormat="1" ht="11.25"/>
    <row r="881" s="595" customFormat="1" ht="11.25"/>
    <row r="882" s="595" customFormat="1" ht="11.25"/>
    <row r="883" s="595" customFormat="1" ht="11.25"/>
    <row r="884" s="595" customFormat="1" ht="11.25"/>
    <row r="885" s="595" customFormat="1" ht="11.25"/>
    <row r="886" s="595" customFormat="1" ht="11.25"/>
    <row r="887" s="595" customFormat="1" ht="11.25"/>
    <row r="888" s="595" customFormat="1" ht="11.25"/>
    <row r="889" s="595" customFormat="1" ht="11.25"/>
    <row r="890" s="595" customFormat="1" ht="11.25"/>
    <row r="891" s="595" customFormat="1" ht="11.25"/>
    <row r="892" s="595" customFormat="1" ht="11.25"/>
    <row r="893" s="595" customFormat="1" ht="11.25"/>
    <row r="894" s="595" customFormat="1" ht="11.25"/>
    <row r="895" s="595" customFormat="1" ht="11.25"/>
    <row r="896" s="595" customFormat="1" ht="11.25"/>
    <row r="897" s="595" customFormat="1" ht="11.25"/>
    <row r="898" s="595" customFormat="1" ht="11.25"/>
    <row r="899" s="595" customFormat="1" ht="11.25"/>
    <row r="900" s="595" customFormat="1" ht="11.25"/>
    <row r="901" s="595" customFormat="1" ht="11.25"/>
    <row r="902" s="595" customFormat="1" ht="11.25"/>
    <row r="903" s="595" customFormat="1" ht="11.25"/>
    <row r="904" s="595" customFormat="1" ht="11.25"/>
    <row r="905" s="595" customFormat="1" ht="11.25"/>
    <row r="906" s="595" customFormat="1" ht="11.25"/>
    <row r="907" s="595" customFormat="1" ht="11.25"/>
    <row r="908" s="595" customFormat="1" ht="11.25"/>
    <row r="909" s="595" customFormat="1" ht="11.25"/>
    <row r="910" s="595" customFormat="1" ht="11.25"/>
    <row r="911" s="595" customFormat="1" ht="11.25"/>
    <row r="912" s="595" customFormat="1" ht="11.25"/>
    <row r="913" s="595" customFormat="1" ht="11.25"/>
    <row r="914" s="595" customFormat="1" ht="11.25"/>
    <row r="915" s="595" customFormat="1" ht="11.25"/>
    <row r="916" s="595" customFormat="1" ht="11.25"/>
    <row r="917" s="595" customFormat="1" ht="11.25"/>
    <row r="918" s="595" customFormat="1" ht="11.25"/>
    <row r="919" s="595" customFormat="1" ht="11.25"/>
    <row r="920" s="595" customFormat="1" ht="11.25"/>
    <row r="921" s="595" customFormat="1" ht="11.25"/>
    <row r="922" s="595" customFormat="1" ht="11.25"/>
    <row r="923" s="595" customFormat="1" ht="11.25"/>
    <row r="924" s="595" customFormat="1" ht="11.25"/>
    <row r="925" s="595" customFormat="1" ht="11.25"/>
    <row r="926" s="595" customFormat="1" ht="11.25"/>
    <row r="927" s="595" customFormat="1" ht="11.25"/>
    <row r="928" s="595" customFormat="1" ht="11.25"/>
    <row r="929" s="595" customFormat="1" ht="11.25"/>
    <row r="930" s="595" customFormat="1" ht="11.25"/>
    <row r="931" s="595" customFormat="1" ht="11.25"/>
    <row r="932" s="595" customFormat="1" ht="11.25"/>
    <row r="933" s="595" customFormat="1" ht="11.25"/>
    <row r="934" s="595" customFormat="1" ht="11.25"/>
    <row r="935" s="595" customFormat="1" ht="11.25"/>
    <row r="936" s="595" customFormat="1" ht="11.25"/>
    <row r="937" s="595" customFormat="1" ht="11.25"/>
    <row r="938" s="595" customFormat="1" ht="11.25"/>
    <row r="939" s="595" customFormat="1" ht="11.25"/>
    <row r="940" s="595" customFormat="1" ht="11.25"/>
    <row r="941" s="595" customFormat="1" ht="11.25"/>
    <row r="942" s="595" customFormat="1" ht="11.25"/>
    <row r="943" s="595" customFormat="1" ht="11.25"/>
    <row r="944" s="595" customFormat="1" ht="11.25"/>
    <row r="945" s="595" customFormat="1" ht="11.25"/>
    <row r="946" s="595" customFormat="1" ht="11.25"/>
    <row r="947" s="595" customFormat="1" ht="11.25"/>
    <row r="948" s="595" customFormat="1" ht="11.25"/>
    <row r="949" s="595" customFormat="1" ht="11.25"/>
    <row r="950" s="595" customFormat="1" ht="11.25"/>
    <row r="951" s="595" customFormat="1" ht="11.25"/>
    <row r="952" s="595" customFormat="1" ht="11.25"/>
    <row r="953" s="595" customFormat="1" ht="11.25"/>
    <row r="954" s="595" customFormat="1" ht="11.25"/>
    <row r="955" s="595" customFormat="1" ht="11.25"/>
    <row r="956" s="595" customFormat="1" ht="11.25"/>
    <row r="957" s="595" customFormat="1" ht="11.25"/>
    <row r="958" s="595" customFormat="1" ht="11.25"/>
    <row r="959" s="595" customFormat="1" ht="11.25"/>
    <row r="960" s="595" customFormat="1" ht="11.25"/>
    <row r="961" s="595" customFormat="1" ht="11.25"/>
    <row r="962" s="595" customFormat="1" ht="11.25"/>
    <row r="963" s="595" customFormat="1" ht="11.25"/>
    <row r="964" s="595" customFormat="1" ht="11.25"/>
    <row r="965" s="595" customFormat="1" ht="11.25"/>
    <row r="966" s="595" customFormat="1" ht="11.25"/>
    <row r="967" s="595" customFormat="1" ht="11.25"/>
    <row r="968" s="595" customFormat="1" ht="11.25"/>
    <row r="969" s="595" customFormat="1" ht="11.25"/>
    <row r="970" s="595" customFormat="1" ht="11.25"/>
    <row r="971" s="595" customFormat="1" ht="11.25"/>
    <row r="972" s="595" customFormat="1" ht="11.25"/>
    <row r="973" s="595" customFormat="1" ht="11.25"/>
    <row r="974" s="595" customFormat="1" ht="11.25"/>
    <row r="975" s="595" customFormat="1" ht="11.25"/>
    <row r="976" s="595" customFormat="1" ht="11.25"/>
    <row r="977" s="595" customFormat="1" ht="11.25"/>
    <row r="978" s="595" customFormat="1" ht="11.25"/>
    <row r="979" s="595" customFormat="1" ht="11.25"/>
    <row r="980" s="595" customFormat="1" ht="11.25"/>
    <row r="981" s="595" customFormat="1" ht="11.25"/>
    <row r="982" s="595" customFormat="1" ht="11.25"/>
    <row r="983" s="595" customFormat="1" ht="11.25"/>
    <row r="984" s="595" customFormat="1" ht="11.25"/>
    <row r="985" s="595" customFormat="1" ht="11.25"/>
    <row r="986" s="595" customFormat="1" ht="11.25"/>
    <row r="987" s="595" customFormat="1" ht="11.25"/>
    <row r="988" s="595" customFormat="1" ht="11.25"/>
    <row r="989" s="595" customFormat="1" ht="11.25"/>
    <row r="990" s="595" customFormat="1" ht="11.25"/>
    <row r="991" s="595" customFormat="1" ht="11.25"/>
    <row r="992" s="595" customFormat="1" ht="11.25"/>
    <row r="993" s="595" customFormat="1" ht="11.25"/>
    <row r="994" s="595" customFormat="1" ht="11.25"/>
    <row r="995" s="595" customFormat="1" ht="11.25"/>
    <row r="996" s="595" customFormat="1" ht="11.25"/>
    <row r="997" s="595" customFormat="1" ht="11.25"/>
    <row r="998" s="595" customFormat="1" ht="11.25"/>
    <row r="999" s="595" customFormat="1" ht="11.25"/>
    <row r="1000" s="595" customFormat="1" ht="11.25"/>
    <row r="1001" s="595" customFormat="1" ht="11.25"/>
    <row r="1002" s="595" customFormat="1" ht="11.25"/>
    <row r="1003" s="595" customFormat="1" ht="11.25"/>
    <row r="1004" s="595" customFormat="1" ht="11.25"/>
    <row r="1005" s="595" customFormat="1" ht="11.25"/>
    <row r="1006" s="595" customFormat="1" ht="11.25"/>
    <row r="1007" s="595" customFormat="1" ht="11.25"/>
    <row r="1008" s="595" customFormat="1" ht="11.25"/>
    <row r="1009" s="595" customFormat="1" ht="11.25"/>
    <row r="1010" s="595" customFormat="1" ht="11.25"/>
    <row r="1011" s="595" customFormat="1" ht="11.25"/>
    <row r="1012" s="595" customFormat="1" ht="11.25"/>
    <row r="1013" s="595" customFormat="1" ht="11.25"/>
    <row r="1014" s="595" customFormat="1" ht="11.25"/>
    <row r="1015" s="595" customFormat="1" ht="11.25"/>
    <row r="1016" s="595" customFormat="1" ht="11.25"/>
    <row r="1017" s="595" customFormat="1" ht="11.25"/>
    <row r="1018" s="595" customFormat="1" ht="11.25"/>
    <row r="1019" s="595" customFormat="1" ht="11.25"/>
    <row r="1020" s="595" customFormat="1" ht="11.25"/>
    <row r="1021" s="595" customFormat="1" ht="11.25"/>
    <row r="1022" s="595" customFormat="1" ht="11.25"/>
    <row r="1023" s="595" customFormat="1" ht="11.25"/>
    <row r="1024" s="595" customFormat="1" ht="11.25"/>
    <row r="1025" s="595" customFormat="1" ht="11.25"/>
    <row r="1026" s="595" customFormat="1" ht="11.25"/>
    <row r="1027" s="595" customFormat="1" ht="11.25"/>
    <row r="1028" s="595" customFormat="1" ht="11.25"/>
    <row r="1029" s="595" customFormat="1" ht="11.25"/>
    <row r="1030" s="595" customFormat="1" ht="11.25"/>
    <row r="1031" s="595" customFormat="1" ht="11.25"/>
    <row r="1032" s="595" customFormat="1" ht="11.25"/>
    <row r="1033" s="595" customFormat="1" ht="11.25"/>
    <row r="1034" s="595" customFormat="1" ht="11.25"/>
    <row r="1035" s="595" customFormat="1" ht="11.25"/>
    <row r="1036" s="595" customFormat="1" ht="11.25"/>
    <row r="1037" s="595" customFormat="1" ht="11.25"/>
    <row r="1038" s="595" customFormat="1" ht="11.25"/>
    <row r="1039" s="595" customFormat="1" ht="11.25"/>
    <row r="1040" s="595" customFormat="1" ht="11.25"/>
    <row r="1041" s="595" customFormat="1" ht="11.25"/>
    <row r="1042" s="595" customFormat="1" ht="11.25"/>
    <row r="1043" s="595" customFormat="1" ht="11.25"/>
    <row r="1044" s="595" customFormat="1" ht="11.25"/>
    <row r="1045" s="595" customFormat="1" ht="11.25"/>
    <row r="1046" s="595" customFormat="1" ht="11.25"/>
    <row r="1047" s="595" customFormat="1" ht="11.25"/>
    <row r="1048" s="595" customFormat="1" ht="11.25"/>
    <row r="1049" s="595" customFormat="1" ht="11.25"/>
    <row r="1050" s="595" customFormat="1" ht="11.25"/>
    <row r="1051" s="595" customFormat="1" ht="11.25"/>
    <row r="1052" s="595" customFormat="1" ht="11.25"/>
    <row r="1053" s="595" customFormat="1" ht="11.25"/>
    <row r="1054" s="595" customFormat="1" ht="11.25"/>
    <row r="1055" s="595" customFormat="1" ht="11.25"/>
    <row r="1056" s="595" customFormat="1" ht="11.25"/>
    <row r="1057" s="595" customFormat="1" ht="11.25"/>
    <row r="1058" s="595" customFormat="1" ht="11.25"/>
    <row r="1059" s="595" customFormat="1" ht="11.25"/>
    <row r="1060" s="595" customFormat="1" ht="11.25"/>
    <row r="1061" s="595" customFormat="1" ht="11.25"/>
    <row r="1062" s="595" customFormat="1" ht="11.25"/>
    <row r="1063" s="595" customFormat="1" ht="11.25"/>
    <row r="1064" s="595" customFormat="1" ht="11.25"/>
    <row r="1065" s="595" customFormat="1" ht="11.25"/>
    <row r="1066" s="595" customFormat="1" ht="11.25"/>
    <row r="1067" s="595" customFormat="1" ht="11.25"/>
    <row r="1068" s="595" customFormat="1" ht="11.25"/>
    <row r="1069" s="595" customFormat="1" ht="11.25"/>
    <row r="1070" s="595" customFormat="1" ht="11.25"/>
    <row r="1071" s="595" customFormat="1" ht="11.25"/>
    <row r="1072" s="595" customFormat="1" ht="11.25"/>
    <row r="1073" s="595" customFormat="1" ht="11.25"/>
    <row r="1074" s="595" customFormat="1" ht="11.25"/>
    <row r="1075" s="595" customFormat="1" ht="11.25"/>
    <row r="1076" s="595" customFormat="1" ht="11.25"/>
    <row r="1077" s="595" customFormat="1" ht="11.25"/>
    <row r="1078" s="595" customFormat="1" ht="11.25"/>
    <row r="1079" s="595" customFormat="1" ht="11.25"/>
    <row r="1080" s="595" customFormat="1" ht="11.25"/>
    <row r="1081" s="595" customFormat="1" ht="11.25"/>
    <row r="1082" s="595" customFormat="1" ht="11.25"/>
    <row r="1083" s="595" customFormat="1" ht="11.25"/>
    <row r="1084" s="595" customFormat="1" ht="11.25"/>
    <row r="1085" s="595" customFormat="1" ht="11.25"/>
    <row r="1086" s="595" customFormat="1" ht="11.25"/>
    <row r="1087" s="595" customFormat="1" ht="11.25"/>
    <row r="1088" s="595" customFormat="1" ht="11.25"/>
    <row r="1089" s="595" customFormat="1" ht="11.25"/>
    <row r="1090" s="595" customFormat="1" ht="11.25"/>
    <row r="1091" s="595" customFormat="1" ht="11.25"/>
    <row r="1092" s="595" customFormat="1" ht="11.25"/>
    <row r="1093" s="595" customFormat="1" ht="11.25"/>
    <row r="1094" s="595" customFormat="1" ht="11.25"/>
    <row r="1095" s="595" customFormat="1" ht="11.25"/>
    <row r="1096" s="595" customFormat="1" ht="11.25"/>
    <row r="1097" s="595" customFormat="1" ht="11.25"/>
    <row r="1098" s="595" customFormat="1" ht="11.25"/>
    <row r="1099" s="595" customFormat="1" ht="11.25"/>
    <row r="1100" s="595" customFormat="1" ht="11.25"/>
    <row r="1101" s="595" customFormat="1" ht="11.25"/>
    <row r="1102" s="595" customFormat="1" ht="11.25"/>
    <row r="1103" s="595" customFormat="1" ht="11.25"/>
    <row r="1104" s="595" customFormat="1" ht="11.25"/>
    <row r="1105" s="595" customFormat="1" ht="11.25"/>
    <row r="1106" s="595" customFormat="1" ht="11.25"/>
    <row r="1107" s="595" customFormat="1" ht="11.25"/>
    <row r="1108" s="595" customFormat="1" ht="11.25"/>
    <row r="1109" s="595" customFormat="1" ht="11.25"/>
    <row r="1110" s="595" customFormat="1" ht="11.25"/>
    <row r="1111" s="595" customFormat="1" ht="11.25"/>
    <row r="1112" s="595" customFormat="1" ht="11.25"/>
    <row r="1113" s="595" customFormat="1" ht="11.25"/>
    <row r="1114" s="595" customFormat="1" ht="11.25"/>
    <row r="1115" s="595" customFormat="1" ht="11.25"/>
    <row r="1116" s="595" customFormat="1" ht="11.25"/>
    <row r="1117" s="595" customFormat="1" ht="11.25"/>
    <row r="1118" s="595" customFormat="1" ht="11.25"/>
    <row r="1119" s="595" customFormat="1" ht="11.25"/>
    <row r="1120" s="595" customFormat="1" ht="11.25"/>
    <row r="1121" s="595" customFormat="1" ht="11.25"/>
    <row r="1122" s="595" customFormat="1" ht="11.25"/>
    <row r="1123" s="595" customFormat="1" ht="11.25"/>
    <row r="1124" s="595" customFormat="1" ht="11.25"/>
    <row r="1125" s="595" customFormat="1" ht="11.25"/>
    <row r="1126" s="595" customFormat="1" ht="11.25"/>
    <row r="1127" s="595" customFormat="1" ht="11.25"/>
    <row r="1128" s="595" customFormat="1" ht="11.25"/>
    <row r="1129" s="595" customFormat="1" ht="11.25"/>
    <row r="1130" s="595" customFormat="1" ht="11.25"/>
    <row r="1131" s="595" customFormat="1" ht="11.25"/>
    <row r="1132" s="595" customFormat="1" ht="11.25"/>
    <row r="1133" s="595" customFormat="1" ht="11.25"/>
    <row r="1134" s="595" customFormat="1" ht="11.25"/>
    <row r="1135" s="595" customFormat="1" ht="11.25"/>
    <row r="1136" s="595" customFormat="1" ht="11.25"/>
    <row r="1137" s="595" customFormat="1" ht="11.25"/>
    <row r="1138" s="595" customFormat="1" ht="11.25"/>
    <row r="1139" s="595" customFormat="1" ht="11.25"/>
    <row r="1140" s="595" customFormat="1" ht="11.25"/>
    <row r="1141" s="595" customFormat="1" ht="11.25"/>
    <row r="1142" s="595" customFormat="1" ht="11.25"/>
    <row r="1143" s="595" customFormat="1" ht="11.25"/>
    <row r="1144" s="595" customFormat="1" ht="11.25"/>
    <row r="1145" s="595" customFormat="1" ht="11.25"/>
    <row r="1146" s="595" customFormat="1" ht="11.25"/>
    <row r="1147" s="595" customFormat="1" ht="11.25"/>
    <row r="1148" s="595" customFormat="1" ht="11.25"/>
    <row r="1149" s="595" customFormat="1" ht="11.25"/>
    <row r="1150" s="595" customFormat="1" ht="11.25"/>
    <row r="1151" s="595" customFormat="1" ht="11.25"/>
    <row r="1152" s="595" customFormat="1" ht="11.25"/>
    <row r="1153" s="595" customFormat="1" ht="11.25"/>
    <row r="1154" s="595" customFormat="1" ht="11.25"/>
    <row r="1155" s="595" customFormat="1" ht="11.25"/>
    <row r="1156" s="595" customFormat="1" ht="11.25"/>
    <row r="1157" s="595" customFormat="1" ht="11.25"/>
    <row r="1158" s="595" customFormat="1" ht="11.25"/>
    <row r="1159" s="595" customFormat="1" ht="11.25"/>
    <row r="1160" s="595" customFormat="1" ht="11.25"/>
    <row r="1161" s="595" customFormat="1" ht="11.25"/>
    <row r="1162" s="595" customFormat="1" ht="11.25"/>
    <row r="1163" s="595" customFormat="1" ht="11.25"/>
    <row r="1164" s="595" customFormat="1" ht="11.25"/>
    <row r="1165" s="595" customFormat="1" ht="11.25"/>
    <row r="1166" s="595" customFormat="1" ht="11.25"/>
    <row r="1167" s="595" customFormat="1" ht="11.25"/>
    <row r="1168" s="595" customFormat="1" ht="11.25"/>
    <row r="1169" s="595" customFormat="1" ht="11.25"/>
    <row r="1170" s="595" customFormat="1" ht="11.25"/>
    <row r="1171" s="595" customFormat="1" ht="11.25"/>
    <row r="1172" s="595" customFormat="1" ht="11.25"/>
    <row r="1173" s="595" customFormat="1" ht="11.25"/>
    <row r="1174" s="595" customFormat="1" ht="11.25"/>
    <row r="1175" s="595" customFormat="1" ht="11.25"/>
    <row r="1176" s="595" customFormat="1" ht="11.25"/>
    <row r="1177" s="595" customFormat="1" ht="11.25"/>
    <row r="1178" s="595" customFormat="1" ht="11.25"/>
    <row r="1179" s="595" customFormat="1" ht="11.25"/>
    <row r="1180" s="595" customFormat="1" ht="11.25"/>
    <row r="1181" s="595" customFormat="1" ht="11.25"/>
    <row r="1182" s="595" customFormat="1" ht="11.25"/>
    <row r="1183" s="595" customFormat="1" ht="11.25"/>
    <row r="1184" s="595" customFormat="1" ht="11.25"/>
    <row r="1185" s="595" customFormat="1" ht="11.25"/>
    <row r="1186" s="595" customFormat="1" ht="11.25"/>
    <row r="1187" s="595" customFormat="1" ht="11.25"/>
    <row r="1188" s="595" customFormat="1" ht="11.25"/>
    <row r="1189" s="595" customFormat="1" ht="11.25"/>
    <row r="1190" s="595" customFormat="1" ht="11.25"/>
    <row r="1191" s="595" customFormat="1" ht="11.25"/>
    <row r="1192" s="595" customFormat="1" ht="11.25"/>
    <row r="1193" s="595" customFormat="1" ht="11.25"/>
    <row r="1194" s="595" customFormat="1" ht="11.25"/>
    <row r="1195" s="595" customFormat="1" ht="11.25"/>
    <row r="1196" s="595" customFormat="1" ht="11.25"/>
    <row r="1197" s="595" customFormat="1" ht="11.25"/>
    <row r="1198" s="595" customFormat="1" ht="11.25"/>
    <row r="1199" s="595" customFormat="1" ht="11.25"/>
    <row r="1200" s="595" customFormat="1" ht="11.25"/>
    <row r="1201" s="595" customFormat="1" ht="11.25"/>
    <row r="1202" s="595" customFormat="1" ht="11.25"/>
    <row r="1203" s="595" customFormat="1" ht="11.25"/>
    <row r="1204" s="595" customFormat="1" ht="11.25"/>
    <row r="1205" s="595" customFormat="1" ht="11.25"/>
    <row r="1206" s="595" customFormat="1" ht="11.25"/>
    <row r="1207" s="595" customFormat="1" ht="11.25"/>
    <row r="1208" s="595" customFormat="1" ht="11.25"/>
    <row r="1209" s="595" customFormat="1" ht="11.25"/>
    <row r="1210" s="595" customFormat="1" ht="11.25"/>
    <row r="1211" s="595" customFormat="1" ht="11.25"/>
    <row r="1212" s="595" customFormat="1" ht="11.25"/>
    <row r="1213" s="595" customFormat="1" ht="11.25"/>
    <row r="1214" s="595" customFormat="1" ht="11.25"/>
    <row r="1215" s="595" customFormat="1" ht="11.25"/>
    <row r="1216" s="595" customFormat="1" ht="11.25"/>
    <row r="1217" s="595" customFormat="1" ht="11.25"/>
    <row r="1218" s="595" customFormat="1" ht="11.25"/>
    <row r="1219" s="595" customFormat="1" ht="11.25"/>
    <row r="1220" s="595" customFormat="1" ht="11.25"/>
    <row r="1221" s="595" customFormat="1" ht="11.25"/>
    <row r="1222" s="595" customFormat="1" ht="11.25"/>
    <row r="1223" s="595" customFormat="1" ht="11.25"/>
    <row r="1224" s="595" customFormat="1" ht="11.25"/>
    <row r="1225" s="595" customFormat="1" ht="11.25"/>
    <row r="1226" s="595" customFormat="1" ht="11.25"/>
    <row r="1227" s="595" customFormat="1" ht="11.25"/>
    <row r="1228" s="595" customFormat="1" ht="11.25"/>
    <row r="1229" s="595" customFormat="1" ht="11.25"/>
    <row r="1230" s="595" customFormat="1" ht="11.25"/>
    <row r="1231" s="595" customFormat="1" ht="11.25"/>
    <row r="1232" s="595" customFormat="1" ht="11.25"/>
    <row r="1233" s="595" customFormat="1" ht="11.25"/>
    <row r="1234" s="595" customFormat="1" ht="11.25"/>
    <row r="1235" s="595" customFormat="1" ht="11.25"/>
    <row r="1236" s="595" customFormat="1" ht="11.25"/>
    <row r="1237" s="595" customFormat="1" ht="11.25"/>
    <row r="1238" s="595" customFormat="1" ht="11.25"/>
    <row r="1239" s="595" customFormat="1" ht="11.25"/>
    <row r="1240" s="595" customFormat="1" ht="11.25"/>
    <row r="1241" s="595" customFormat="1" ht="11.25"/>
    <row r="1242" s="595" customFormat="1" ht="11.25"/>
    <row r="1243" s="595" customFormat="1" ht="11.25"/>
    <row r="1244" s="595" customFormat="1" ht="11.25"/>
    <row r="1245" s="595" customFormat="1" ht="11.25"/>
    <row r="1246" s="595" customFormat="1" ht="11.25"/>
    <row r="1247" s="595" customFormat="1" ht="11.25"/>
    <row r="1248" s="595" customFormat="1" ht="11.25"/>
    <row r="1249" s="595" customFormat="1" ht="11.25"/>
    <row r="1250" s="595" customFormat="1" ht="11.25"/>
    <row r="1251" s="595" customFormat="1" ht="11.25"/>
    <row r="1252" s="595" customFormat="1" ht="11.25"/>
    <row r="1253" s="595" customFormat="1" ht="11.25"/>
    <row r="1254" s="595" customFormat="1" ht="11.25"/>
    <row r="1255" s="595" customFormat="1" ht="11.25"/>
    <row r="1256" s="595" customFormat="1" ht="11.25"/>
    <row r="1257" s="595" customFormat="1" ht="11.25"/>
    <row r="1258" s="595" customFormat="1" ht="11.25"/>
    <row r="1259" s="595" customFormat="1" ht="11.25"/>
    <row r="1260" s="595" customFormat="1" ht="11.25"/>
    <row r="1261" s="595" customFormat="1" ht="11.25"/>
    <row r="1262" s="595" customFormat="1" ht="11.25"/>
    <row r="1263" s="595" customFormat="1" ht="11.25"/>
    <row r="1264" s="595" customFormat="1" ht="11.25"/>
    <row r="1265" s="595" customFormat="1" ht="11.25"/>
    <row r="1266" s="595" customFormat="1" ht="11.25"/>
    <row r="1267" s="595" customFormat="1" ht="11.25"/>
    <row r="1268" s="595" customFormat="1" ht="11.25"/>
    <row r="1269" s="595" customFormat="1" ht="11.25"/>
    <row r="1270" s="595" customFormat="1" ht="11.25"/>
    <row r="1271" s="595" customFormat="1" ht="11.25"/>
    <row r="1272" s="595" customFormat="1" ht="11.25"/>
    <row r="1273" s="595" customFormat="1" ht="11.25"/>
    <row r="1274" s="595" customFormat="1" ht="11.25"/>
    <row r="1275" s="595" customFormat="1" ht="11.25"/>
    <row r="1276" s="595" customFormat="1" ht="11.25"/>
    <row r="1277" s="595" customFormat="1" ht="11.25"/>
    <row r="1278" s="595" customFormat="1" ht="11.25"/>
    <row r="1279" s="595" customFormat="1" ht="11.25"/>
    <row r="1280" s="595" customFormat="1" ht="11.25"/>
    <row r="1281" s="595" customFormat="1" ht="11.25"/>
    <row r="1282" s="595" customFormat="1" ht="11.25"/>
    <row r="1283" s="595" customFormat="1" ht="11.25"/>
    <row r="1284" s="595" customFormat="1" ht="11.25"/>
    <row r="1285" s="595" customFormat="1" ht="11.25"/>
    <row r="1286" s="595" customFormat="1" ht="11.25"/>
    <row r="1287" s="595" customFormat="1" ht="11.25"/>
    <row r="1288" s="595" customFormat="1" ht="11.25"/>
    <row r="1289" s="595" customFormat="1" ht="11.25"/>
    <row r="1290" s="595" customFormat="1" ht="11.25"/>
    <row r="1291" s="595" customFormat="1" ht="11.25"/>
    <row r="1292" s="595" customFormat="1" ht="11.25"/>
    <row r="1293" s="595" customFormat="1" ht="11.25"/>
    <row r="1294" s="595" customFormat="1" ht="11.25"/>
    <row r="1295" s="595" customFormat="1" ht="11.25"/>
    <row r="1296" s="595" customFormat="1" ht="11.25"/>
    <row r="1297" s="595" customFormat="1" ht="11.25"/>
    <row r="1298" s="595" customFormat="1" ht="11.25"/>
    <row r="1299" s="595" customFormat="1" ht="11.25"/>
    <row r="1300" s="595" customFormat="1" ht="11.25"/>
    <row r="1301" s="595" customFormat="1" ht="11.25"/>
    <row r="1302" s="595" customFormat="1" ht="11.25"/>
    <row r="1303" s="595" customFormat="1" ht="11.25"/>
    <row r="1304" s="595" customFormat="1" ht="11.25"/>
    <row r="1305" s="595" customFormat="1" ht="11.25"/>
    <row r="1306" s="595" customFormat="1" ht="11.25"/>
    <row r="1307" s="595" customFormat="1" ht="11.25"/>
    <row r="1308" s="595" customFormat="1" ht="11.25"/>
    <row r="1309" s="595" customFormat="1" ht="11.25"/>
    <row r="1310" s="595" customFormat="1" ht="11.25"/>
    <row r="1311" s="595" customFormat="1" ht="11.25"/>
    <row r="1312" s="595" customFormat="1" ht="11.25"/>
    <row r="1313" s="595" customFormat="1" ht="11.25"/>
    <row r="1314" s="595" customFormat="1" ht="11.25"/>
    <row r="1315" s="595" customFormat="1" ht="11.25"/>
    <row r="1316" s="595" customFormat="1" ht="11.25"/>
    <row r="1317" s="595" customFormat="1" ht="11.25"/>
    <row r="1318" s="595" customFormat="1" ht="11.25"/>
    <row r="1319" s="595" customFormat="1" ht="11.25"/>
    <row r="1320" s="595" customFormat="1" ht="11.25"/>
    <row r="1321" s="595" customFormat="1" ht="11.25"/>
    <row r="1322" s="595" customFormat="1" ht="11.25"/>
    <row r="1323" s="595" customFormat="1" ht="11.25"/>
    <row r="1324" s="595" customFormat="1" ht="11.25"/>
    <row r="1325" s="595" customFormat="1" ht="11.25"/>
    <row r="1326" s="595" customFormat="1" ht="11.25"/>
    <row r="1327" s="595" customFormat="1" ht="11.25"/>
    <row r="1328" s="595" customFormat="1" ht="11.25"/>
    <row r="1329" s="595" customFormat="1" ht="11.25"/>
    <row r="1330" s="595" customFormat="1" ht="11.25"/>
    <row r="1331" s="595" customFormat="1" ht="11.25"/>
    <row r="1332" s="595" customFormat="1" ht="11.25"/>
    <row r="1333" s="595" customFormat="1" ht="11.25"/>
    <row r="1334" s="595" customFormat="1" ht="11.25"/>
    <row r="1335" s="595" customFormat="1" ht="11.25"/>
    <row r="1336" s="595" customFormat="1" ht="11.25"/>
    <row r="1337" s="595" customFormat="1" ht="11.25"/>
    <row r="1338" s="595" customFormat="1" ht="11.25"/>
    <row r="1339" s="595" customFormat="1" ht="11.25"/>
    <row r="1340" s="595" customFormat="1" ht="11.25"/>
    <row r="1341" s="595" customFormat="1" ht="11.25"/>
    <row r="1342" s="595" customFormat="1" ht="11.25"/>
    <row r="1343" s="595" customFormat="1" ht="11.25"/>
    <row r="1344" s="595" customFormat="1" ht="11.25"/>
    <row r="1345" s="595" customFormat="1" ht="11.25"/>
    <row r="1346" s="595" customFormat="1" ht="11.25"/>
    <row r="1347" s="595" customFormat="1" ht="11.25"/>
    <row r="1348" s="595" customFormat="1" ht="11.25"/>
    <row r="1349" s="595" customFormat="1" ht="11.25"/>
    <row r="1350" s="595" customFormat="1" ht="11.25"/>
    <row r="1351" s="595" customFormat="1" ht="11.25"/>
    <row r="1352" s="595" customFormat="1" ht="11.25"/>
    <row r="1353" s="595" customFormat="1" ht="11.25"/>
    <row r="1354" s="595" customFormat="1" ht="11.25"/>
    <row r="1355" s="595" customFormat="1" ht="11.25"/>
    <row r="1356" s="595" customFormat="1" ht="11.25"/>
    <row r="1357" s="595" customFormat="1" ht="11.25"/>
    <row r="1358" s="595" customFormat="1" ht="11.25"/>
    <row r="1359" s="595" customFormat="1" ht="11.25"/>
    <row r="1360" s="595" customFormat="1" ht="11.25"/>
    <row r="1361" s="595" customFormat="1" ht="11.25"/>
    <row r="1362" s="595" customFormat="1" ht="11.25"/>
    <row r="1363" s="595" customFormat="1" ht="11.25"/>
    <row r="1364" s="595" customFormat="1" ht="11.25"/>
    <row r="1365" s="595" customFormat="1" ht="11.25"/>
    <row r="1366" s="595" customFormat="1" ht="11.25"/>
    <row r="1367" s="595" customFormat="1" ht="11.25"/>
    <row r="1368" s="595" customFormat="1" ht="11.25"/>
    <row r="1369" s="595" customFormat="1" ht="11.25"/>
    <row r="1370" s="595" customFormat="1" ht="11.25"/>
    <row r="1371" s="595" customFormat="1" ht="11.25"/>
    <row r="1372" s="595" customFormat="1" ht="11.25"/>
    <row r="1373" s="595" customFormat="1" ht="11.25"/>
    <row r="1374" s="595" customFormat="1" ht="11.25"/>
    <row r="1375" s="595" customFormat="1" ht="11.25"/>
    <row r="1376" s="595" customFormat="1" ht="11.25"/>
    <row r="1377" s="595" customFormat="1" ht="11.25"/>
    <row r="1378" s="595" customFormat="1" ht="11.25"/>
    <row r="1379" s="595" customFormat="1" ht="11.25"/>
    <row r="1380" s="595" customFormat="1" ht="11.25"/>
    <row r="1381" s="595" customFormat="1" ht="11.25"/>
    <row r="1382" s="595" customFormat="1" ht="11.25"/>
    <row r="1383" s="595" customFormat="1" ht="11.25"/>
    <row r="1384" s="595" customFormat="1" ht="11.25"/>
    <row r="1385" s="595" customFormat="1" ht="11.25"/>
    <row r="1386" s="595" customFormat="1" ht="11.25"/>
    <row r="1387" s="595" customFormat="1" ht="11.25"/>
    <row r="1388" s="595" customFormat="1" ht="11.25"/>
    <row r="1389" s="595" customFormat="1" ht="11.25"/>
    <row r="1390" s="595" customFormat="1" ht="11.25"/>
    <row r="1391" s="595" customFormat="1" ht="11.25"/>
    <row r="1392" s="595" customFormat="1" ht="11.25"/>
    <row r="1393" s="595" customFormat="1" ht="11.25"/>
    <row r="1394" s="595" customFormat="1" ht="11.25"/>
    <row r="1395" s="595" customFormat="1" ht="11.25"/>
    <row r="1396" s="595" customFormat="1" ht="11.25"/>
    <row r="1397" s="595" customFormat="1" ht="11.25"/>
    <row r="1398" s="595" customFormat="1" ht="11.25"/>
    <row r="1399" s="595" customFormat="1" ht="11.25"/>
    <row r="1400" s="595" customFormat="1" ht="11.25"/>
    <row r="1401" s="595" customFormat="1" ht="11.25"/>
    <row r="1402" s="595" customFormat="1" ht="11.25"/>
    <row r="1403" s="595" customFormat="1" ht="11.25"/>
    <row r="1404" s="595" customFormat="1" ht="11.25"/>
    <row r="1405" s="595" customFormat="1" ht="11.25"/>
    <row r="1406" s="595" customFormat="1" ht="11.25"/>
    <row r="1407" s="595" customFormat="1" ht="11.25"/>
    <row r="1408" s="595" customFormat="1" ht="11.25"/>
    <row r="1409" s="595" customFormat="1" ht="11.25"/>
    <row r="1410" s="595" customFormat="1" ht="11.25"/>
    <row r="1411" s="595" customFormat="1" ht="11.25"/>
    <row r="1412" s="595" customFormat="1" ht="11.25"/>
    <row r="1413" s="595" customFormat="1" ht="11.25"/>
    <row r="1414" s="595" customFormat="1" ht="11.25"/>
    <row r="1415" s="595" customFormat="1" ht="11.25"/>
    <row r="1416" s="595" customFormat="1" ht="11.25"/>
    <row r="1417" s="595" customFormat="1" ht="11.25"/>
    <row r="1418" s="595" customFormat="1" ht="11.25"/>
    <row r="1419" s="595" customFormat="1" ht="11.25"/>
    <row r="1420" s="595" customFormat="1" ht="11.25"/>
    <row r="1421" s="595" customFormat="1" ht="11.25"/>
    <row r="1422" s="595" customFormat="1" ht="11.25"/>
    <row r="1423" s="595" customFormat="1" ht="11.25"/>
    <row r="1424" s="595" customFormat="1" ht="11.25"/>
    <row r="1425" s="595" customFormat="1" ht="11.25"/>
    <row r="1426" s="595" customFormat="1" ht="11.25"/>
    <row r="1427" s="595" customFormat="1" ht="11.25"/>
    <row r="1428" s="595" customFormat="1" ht="11.25"/>
    <row r="1429" s="595" customFormat="1" ht="11.25"/>
    <row r="1430" s="595" customFormat="1" ht="11.25"/>
    <row r="1431" s="595" customFormat="1" ht="11.25"/>
    <row r="1432" s="595" customFormat="1" ht="11.25"/>
    <row r="1433" s="595" customFormat="1" ht="11.25"/>
    <row r="1434" s="595" customFormat="1" ht="11.25"/>
    <row r="1435" s="595" customFormat="1" ht="11.25"/>
    <row r="1436" s="595" customFormat="1" ht="11.25"/>
    <row r="1437" s="595" customFormat="1" ht="11.25"/>
    <row r="1438" s="595" customFormat="1" ht="11.25"/>
    <row r="1439" s="595" customFormat="1" ht="11.25"/>
    <row r="1440" s="595" customFormat="1" ht="11.25"/>
    <row r="1441" s="595" customFormat="1" ht="11.25"/>
    <row r="1442" s="595" customFormat="1" ht="11.25"/>
    <row r="1443" s="595" customFormat="1" ht="11.25"/>
    <row r="1444" s="595" customFormat="1" ht="11.25"/>
    <row r="1445" s="595" customFormat="1" ht="11.25"/>
    <row r="1446" s="595" customFormat="1" ht="11.25"/>
    <row r="1447" s="595" customFormat="1" ht="11.25"/>
    <row r="1448" s="595" customFormat="1" ht="11.25"/>
    <row r="1449" s="595" customFormat="1" ht="11.25"/>
    <row r="1450" s="595" customFormat="1" ht="11.25"/>
    <row r="1451" s="595" customFormat="1" ht="11.25"/>
    <row r="1452" s="595" customFormat="1" ht="11.25"/>
    <row r="1453" s="595" customFormat="1" ht="11.25"/>
    <row r="1454" s="595" customFormat="1" ht="11.25"/>
    <row r="1455" s="595" customFormat="1" ht="11.25"/>
    <row r="1456" s="595" customFormat="1" ht="11.25"/>
    <row r="1457" s="595" customFormat="1" ht="11.25"/>
    <row r="1458" s="595" customFormat="1" ht="11.25"/>
    <row r="1459" s="595" customFormat="1" ht="11.25"/>
    <row r="1460" s="595" customFormat="1" ht="11.25"/>
    <row r="1461" s="595" customFormat="1" ht="11.25"/>
    <row r="1462" s="595" customFormat="1" ht="11.25"/>
    <row r="1463" s="595" customFormat="1" ht="11.25"/>
    <row r="1464" s="595" customFormat="1" ht="11.25"/>
    <row r="1465" s="595" customFormat="1" ht="11.25"/>
    <row r="1466" s="595" customFormat="1" ht="11.25"/>
    <row r="1467" s="595" customFormat="1" ht="11.25"/>
    <row r="1468" s="595" customFormat="1" ht="11.25"/>
    <row r="1469" s="595" customFormat="1" ht="11.25"/>
    <row r="1470" s="595" customFormat="1" ht="11.25"/>
    <row r="1471" s="595" customFormat="1" ht="11.25"/>
    <row r="1472" s="595" customFormat="1" ht="11.25"/>
    <row r="1473" s="595" customFormat="1" ht="11.25"/>
    <row r="1474" s="595" customFormat="1" ht="11.25"/>
    <row r="1475" s="595" customFormat="1" ht="11.25"/>
    <row r="1476" s="595" customFormat="1" ht="11.25"/>
    <row r="1477" s="595" customFormat="1" ht="11.25"/>
    <row r="1478" s="595" customFormat="1" ht="11.25"/>
    <row r="1479" s="595" customFormat="1" ht="11.25"/>
    <row r="1480" s="595" customFormat="1" ht="11.25"/>
    <row r="1481" s="595" customFormat="1" ht="11.25"/>
    <row r="1482" s="595" customFormat="1" ht="11.25"/>
    <row r="1483" s="595" customFormat="1" ht="11.25"/>
    <row r="1484" s="595" customFormat="1" ht="11.25"/>
    <row r="1485" s="595" customFormat="1" ht="11.25"/>
    <row r="1486" s="595" customFormat="1" ht="11.25"/>
    <row r="1487" s="595" customFormat="1" ht="11.25"/>
    <row r="1488" s="595" customFormat="1" ht="11.25"/>
    <row r="1489" s="595" customFormat="1" ht="11.25"/>
    <row r="1490" s="595" customFormat="1" ht="11.25"/>
    <row r="1491" s="595" customFormat="1" ht="11.25"/>
    <row r="1492" s="595" customFormat="1" ht="11.25"/>
    <row r="1493" s="595" customFormat="1" ht="11.25"/>
    <row r="1494" s="595" customFormat="1" ht="11.25"/>
    <row r="1495" s="595" customFormat="1" ht="11.25"/>
    <row r="1496" s="595" customFormat="1" ht="11.25"/>
    <row r="1497" s="595" customFormat="1" ht="11.25"/>
    <row r="1498" s="595" customFormat="1" ht="11.25"/>
    <row r="1499" s="595" customFormat="1" ht="11.25"/>
    <row r="1500" s="595" customFormat="1" ht="11.25"/>
    <row r="1501" s="595" customFormat="1" ht="11.25"/>
    <row r="1502" s="595" customFormat="1" ht="11.25"/>
    <row r="1503" s="595" customFormat="1" ht="11.25"/>
    <row r="1504" s="595" customFormat="1" ht="11.25"/>
    <row r="1505" s="595" customFormat="1" ht="11.25"/>
    <row r="1506" s="595" customFormat="1" ht="11.25"/>
    <row r="1507" s="595" customFormat="1" ht="11.25"/>
    <row r="1508" s="595" customFormat="1" ht="11.25"/>
    <row r="1509" s="595" customFormat="1" ht="11.25"/>
    <row r="1510" s="595" customFormat="1" ht="11.25"/>
    <row r="1511" s="595" customFormat="1" ht="11.25"/>
    <row r="1512" s="595" customFormat="1" ht="11.25"/>
    <row r="1513" s="595" customFormat="1" ht="11.25"/>
    <row r="1514" s="595" customFormat="1" ht="11.25"/>
    <row r="1515" s="595" customFormat="1" ht="11.25"/>
    <row r="1516" s="595" customFormat="1" ht="11.25"/>
    <row r="1517" s="595" customFormat="1" ht="11.25"/>
    <row r="1518" s="595" customFormat="1" ht="11.25"/>
    <row r="1519" s="595" customFormat="1" ht="11.25"/>
    <row r="1520" s="595" customFormat="1" ht="11.25"/>
    <row r="1521" s="595" customFormat="1" ht="11.25"/>
    <row r="1522" s="595" customFormat="1" ht="11.25"/>
    <row r="1523" s="595" customFormat="1" ht="11.25"/>
    <row r="1524" s="595" customFormat="1" ht="11.25"/>
    <row r="1525" s="595" customFormat="1" ht="11.25"/>
    <row r="1526" s="595" customFormat="1" ht="11.25"/>
    <row r="1527" s="595" customFormat="1" ht="11.25"/>
    <row r="1528" s="595" customFormat="1" ht="11.25"/>
    <row r="1529" s="595" customFormat="1" ht="11.25"/>
    <row r="1530" s="595" customFormat="1" ht="11.25"/>
    <row r="1531" s="595" customFormat="1" ht="11.25"/>
    <row r="1532" s="595" customFormat="1" ht="11.25"/>
    <row r="1533" s="595" customFormat="1" ht="11.25"/>
    <row r="1534" s="595" customFormat="1" ht="11.25"/>
    <row r="1535" s="595" customFormat="1" ht="11.25"/>
    <row r="1536" s="595" customFormat="1" ht="11.25"/>
    <row r="1537" s="595" customFormat="1" ht="11.25"/>
    <row r="1538" s="595" customFormat="1" ht="11.25"/>
    <row r="1539" s="595" customFormat="1" ht="11.25"/>
    <row r="1540" s="595" customFormat="1" ht="11.25"/>
    <row r="1541" s="595" customFormat="1" ht="11.25"/>
    <row r="1542" s="595" customFormat="1" ht="11.25"/>
    <row r="1543" s="595" customFormat="1" ht="11.25"/>
    <row r="1544" s="595" customFormat="1" ht="11.25"/>
    <row r="1545" s="595" customFormat="1" ht="11.25"/>
    <row r="1546" s="595" customFormat="1" ht="11.25"/>
    <row r="1547" s="595" customFormat="1" ht="11.25"/>
    <row r="1548" s="595" customFormat="1" ht="11.25"/>
    <row r="1549" s="595" customFormat="1" ht="11.25"/>
    <row r="1550" s="595" customFormat="1" ht="11.25"/>
    <row r="1551" s="595" customFormat="1" ht="11.25"/>
    <row r="1552" s="595" customFormat="1" ht="11.25"/>
    <row r="1553" s="595" customFormat="1" ht="11.25"/>
    <row r="1554" s="595" customFormat="1" ht="11.25"/>
    <row r="1555" s="595" customFormat="1" ht="11.25"/>
    <row r="1556" s="595" customFormat="1" ht="11.25"/>
    <row r="1557" s="595" customFormat="1" ht="11.25"/>
    <row r="1558" s="595" customFormat="1" ht="11.25"/>
    <row r="1559" s="595" customFormat="1" ht="11.25"/>
    <row r="1560" s="595" customFormat="1" ht="11.25"/>
    <row r="1561" s="595" customFormat="1" ht="11.25"/>
    <row r="1562" s="595" customFormat="1" ht="11.25"/>
    <row r="1563" s="595" customFormat="1" ht="11.25"/>
    <row r="1564" s="595" customFormat="1" ht="11.25"/>
    <row r="1565" s="595" customFormat="1" ht="11.25"/>
    <row r="1566" s="595" customFormat="1" ht="11.25"/>
    <row r="1567" s="595" customFormat="1" ht="11.25"/>
    <row r="1568" s="595" customFormat="1" ht="11.25"/>
    <row r="1569" s="595" customFormat="1" ht="11.25"/>
    <row r="1570" s="595" customFormat="1" ht="11.25"/>
    <row r="1571" s="595" customFormat="1" ht="11.25"/>
    <row r="1572" s="595" customFormat="1" ht="11.25"/>
    <row r="1573" s="595" customFormat="1" ht="11.25"/>
    <row r="1574" s="595" customFormat="1" ht="11.25"/>
    <row r="1575" s="595" customFormat="1" ht="11.25"/>
    <row r="1576" s="595" customFormat="1" ht="11.25"/>
    <row r="1577" s="595" customFormat="1" ht="11.25"/>
    <row r="1578" s="595" customFormat="1" ht="11.25"/>
    <row r="1579" s="595" customFormat="1" ht="11.25"/>
    <row r="1580" s="595" customFormat="1" ht="11.25"/>
    <row r="1581" s="595" customFormat="1" ht="11.25"/>
    <row r="1582" s="595" customFormat="1" ht="11.25"/>
    <row r="1583" s="595" customFormat="1" ht="11.25"/>
    <row r="1584" s="595" customFormat="1" ht="11.25"/>
    <row r="1585" s="595" customFormat="1" ht="11.25"/>
    <row r="1586" s="595" customFormat="1" ht="11.25"/>
    <row r="1587" s="595" customFormat="1" ht="11.25"/>
    <row r="1588" s="595" customFormat="1" ht="11.25"/>
    <row r="1589" s="595" customFormat="1" ht="11.25"/>
    <row r="1590" s="595" customFormat="1" ht="11.25"/>
    <row r="1591" s="595" customFormat="1" ht="11.25"/>
    <row r="1592" s="595" customFormat="1" ht="11.25"/>
    <row r="1593" s="595" customFormat="1" ht="11.25"/>
    <row r="1594" s="595" customFormat="1" ht="11.25"/>
    <row r="1595" s="595" customFormat="1" ht="11.25"/>
    <row r="1596" s="595" customFormat="1" ht="11.25"/>
    <row r="1597" s="595" customFormat="1" ht="11.25"/>
    <row r="1598" s="595" customFormat="1" ht="11.25"/>
    <row r="1599" s="595" customFormat="1" ht="11.25"/>
    <row r="1600" s="595" customFormat="1" ht="11.25"/>
    <row r="1601" s="595" customFormat="1" ht="11.25"/>
    <row r="1602" s="595" customFormat="1" ht="11.25"/>
    <row r="1603" s="595" customFormat="1" ht="11.25"/>
    <row r="1604" s="595" customFormat="1" ht="11.25"/>
    <row r="1605" s="595" customFormat="1" ht="11.25"/>
    <row r="1606" s="595" customFormat="1" ht="11.25"/>
    <row r="1607" s="595" customFormat="1" ht="11.25"/>
    <row r="1608" s="595" customFormat="1" ht="11.25"/>
    <row r="1609" s="595" customFormat="1" ht="11.25"/>
    <row r="1610" s="595" customFormat="1" ht="11.25"/>
    <row r="1611" s="595" customFormat="1" ht="11.25"/>
    <row r="1612" s="595" customFormat="1" ht="11.25"/>
    <row r="1613" s="595" customFormat="1" ht="11.25"/>
    <row r="1614" s="595" customFormat="1" ht="11.25"/>
    <row r="1615" s="595" customFormat="1" ht="11.25"/>
    <row r="1616" s="595" customFormat="1" ht="11.25"/>
    <row r="1617" s="595" customFormat="1" ht="11.25"/>
    <row r="1618" s="595" customFormat="1" ht="11.25"/>
    <row r="1619" s="595" customFormat="1" ht="11.25"/>
    <row r="1620" s="595" customFormat="1" ht="11.25"/>
    <row r="1621" s="595" customFormat="1" ht="11.25"/>
    <row r="1622" s="595" customFormat="1" ht="11.25"/>
    <row r="1623" s="595" customFormat="1" ht="11.25"/>
    <row r="1624" s="595" customFormat="1" ht="11.25"/>
    <row r="1625" s="595" customFormat="1" ht="11.25"/>
    <row r="1626" s="595" customFormat="1" ht="11.25"/>
    <row r="1627" s="595" customFormat="1" ht="11.25"/>
    <row r="1628" s="595" customFormat="1" ht="11.25"/>
    <row r="1629" s="595" customFormat="1" ht="11.25"/>
    <row r="1630" s="595" customFormat="1" ht="11.25"/>
    <row r="1631" s="595" customFormat="1" ht="11.25"/>
    <row r="1632" s="595" customFormat="1" ht="11.25"/>
    <row r="1633" s="595" customFormat="1" ht="11.25"/>
    <row r="1634" s="595" customFormat="1" ht="11.25"/>
    <row r="1635" s="595" customFormat="1" ht="11.25"/>
    <row r="1636" s="595" customFormat="1" ht="11.25"/>
    <row r="1637" s="595" customFormat="1" ht="11.25"/>
    <row r="1638" s="595" customFormat="1" ht="11.25"/>
    <row r="1639" s="595" customFormat="1" ht="11.25"/>
    <row r="1640" s="595" customFormat="1" ht="11.25"/>
    <row r="1641" s="595" customFormat="1" ht="11.25"/>
    <row r="1642" s="595" customFormat="1" ht="11.25"/>
    <row r="1643" s="595" customFormat="1" ht="11.25"/>
    <row r="1644" s="595" customFormat="1" ht="11.25"/>
    <row r="1645" s="595" customFormat="1" ht="11.25"/>
    <row r="1646" s="595" customFormat="1" ht="11.25"/>
    <row r="1647" s="595" customFormat="1" ht="11.25"/>
    <row r="1648" s="595" customFormat="1" ht="11.25"/>
    <row r="1649" s="595" customFormat="1" ht="11.25"/>
    <row r="1650" s="595" customFormat="1" ht="11.25"/>
    <row r="1651" s="595" customFormat="1" ht="11.25"/>
    <row r="1652" s="595" customFormat="1" ht="11.25"/>
    <row r="1653" s="595" customFormat="1" ht="11.25"/>
    <row r="1654" s="595" customFormat="1" ht="11.25"/>
    <row r="1655" s="595" customFormat="1" ht="11.25"/>
    <row r="1656" s="595" customFormat="1" ht="11.25"/>
    <row r="1657" s="595" customFormat="1" ht="11.25"/>
    <row r="1658" s="595" customFormat="1" ht="11.25"/>
    <row r="1659" s="595" customFormat="1" ht="11.25"/>
    <row r="1660" s="595" customFormat="1" ht="11.25"/>
    <row r="1661" s="595" customFormat="1" ht="11.25"/>
    <row r="1662" s="595" customFormat="1" ht="11.25"/>
    <row r="1663" s="595" customFormat="1" ht="11.25"/>
    <row r="1664" s="595" customFormat="1" ht="11.25"/>
    <row r="1665" s="595" customFormat="1" ht="11.25"/>
    <row r="1666" s="595" customFormat="1" ht="11.25"/>
    <row r="1667" s="595" customFormat="1" ht="11.25"/>
    <row r="1668" s="595" customFormat="1" ht="11.25"/>
    <row r="1669" s="595" customFormat="1" ht="11.25"/>
    <row r="1670" s="595" customFormat="1" ht="11.25"/>
    <row r="1671" s="595" customFormat="1" ht="11.25"/>
    <row r="1672" s="595" customFormat="1" ht="11.25"/>
    <row r="1673" s="595" customFormat="1" ht="11.25"/>
    <row r="1674" s="595" customFormat="1" ht="11.25"/>
    <row r="1675" s="595" customFormat="1" ht="11.25"/>
    <row r="1676" s="595" customFormat="1" ht="11.25"/>
    <row r="1677" s="595" customFormat="1" ht="11.25"/>
    <row r="1678" s="595" customFormat="1" ht="11.25"/>
    <row r="1679" s="595" customFormat="1" ht="11.25"/>
    <row r="1680" s="595" customFormat="1" ht="11.25"/>
    <row r="1681" s="595" customFormat="1" ht="11.25"/>
    <row r="1682" s="595" customFormat="1" ht="11.25"/>
    <row r="1683" s="595" customFormat="1" ht="11.25"/>
    <row r="1684" s="595" customFormat="1" ht="11.25"/>
    <row r="1685" s="595" customFormat="1" ht="11.25"/>
    <row r="1686" s="595" customFormat="1" ht="11.25"/>
    <row r="1687" s="595" customFormat="1" ht="11.25"/>
    <row r="1688" s="595" customFormat="1" ht="11.25"/>
    <row r="1689" s="595" customFormat="1" ht="11.25"/>
    <row r="1690" s="595" customFormat="1" ht="11.25"/>
    <row r="1691" s="595" customFormat="1" ht="11.25"/>
    <row r="1692" s="595" customFormat="1" ht="11.25"/>
    <row r="1693" s="595" customFormat="1" ht="11.25"/>
    <row r="1694" s="595" customFormat="1" ht="11.25"/>
    <row r="1695" s="595" customFormat="1" ht="11.25"/>
    <row r="1696" s="595" customFormat="1" ht="11.25"/>
    <row r="1697" s="595" customFormat="1" ht="11.25"/>
    <row r="1698" s="595" customFormat="1" ht="11.25"/>
    <row r="1699" s="595" customFormat="1" ht="11.25"/>
    <row r="1700" s="595" customFormat="1" ht="11.25"/>
    <row r="1701" s="595" customFormat="1" ht="11.25"/>
    <row r="1702" s="595" customFormat="1" ht="11.25"/>
    <row r="1703" s="595" customFormat="1" ht="11.25"/>
    <row r="1704" s="595" customFormat="1" ht="11.25"/>
    <row r="1705" s="595" customFormat="1" ht="11.25"/>
    <row r="1706" s="595" customFormat="1" ht="11.25"/>
    <row r="1707" s="595" customFormat="1" ht="11.25"/>
    <row r="1708" s="595" customFormat="1" ht="11.25"/>
    <row r="1709" s="595" customFormat="1" ht="11.25"/>
    <row r="1710" s="595" customFormat="1" ht="11.25"/>
    <row r="1711" s="595" customFormat="1" ht="11.25"/>
    <row r="1712" s="595" customFormat="1" ht="11.25"/>
    <row r="1713" s="595" customFormat="1" ht="11.25"/>
    <row r="1714" s="595" customFormat="1" ht="11.25"/>
    <row r="1715" s="595" customFormat="1" ht="11.25"/>
    <row r="1716" s="595" customFormat="1" ht="11.25"/>
    <row r="1717" s="595" customFormat="1" ht="11.25"/>
    <row r="1718" s="595" customFormat="1" ht="11.25"/>
    <row r="1719" s="595" customFormat="1" ht="11.25"/>
    <row r="1720" s="595" customFormat="1" ht="11.25"/>
    <row r="1721" s="595" customFormat="1" ht="11.25"/>
    <row r="1722" s="595" customFormat="1" ht="11.25"/>
    <row r="1723" s="595" customFormat="1" ht="11.25"/>
    <row r="1724" s="595" customFormat="1" ht="11.25"/>
    <row r="1725" s="595" customFormat="1" ht="11.25"/>
    <row r="1726" s="595" customFormat="1" ht="11.25"/>
    <row r="1727" s="595" customFormat="1" ht="11.25"/>
    <row r="1728" s="595" customFormat="1" ht="11.25"/>
    <row r="1729" s="595" customFormat="1" ht="11.25"/>
    <row r="1730" s="595" customFormat="1" ht="11.25"/>
    <row r="1731" s="595" customFormat="1" ht="11.25"/>
    <row r="1732" s="595" customFormat="1" ht="11.25"/>
    <row r="1733" s="595" customFormat="1" ht="11.25"/>
    <row r="1734" s="595" customFormat="1" ht="11.25"/>
    <row r="1735" s="595" customFormat="1" ht="11.25"/>
    <row r="1736" s="595" customFormat="1" ht="11.25"/>
    <row r="1737" s="595" customFormat="1" ht="11.25"/>
    <row r="1738" s="595" customFormat="1" ht="11.25"/>
    <row r="1739" s="595" customFormat="1" ht="11.25"/>
    <row r="1740" s="595" customFormat="1" ht="11.25"/>
    <row r="1741" s="595" customFormat="1" ht="11.25"/>
    <row r="1742" s="595" customFormat="1" ht="11.25"/>
    <row r="1743" s="595" customFormat="1" ht="11.25"/>
    <row r="1744" s="595" customFormat="1" ht="11.25"/>
    <row r="1745" s="595" customFormat="1" ht="11.25"/>
    <row r="1746" s="595" customFormat="1" ht="11.25"/>
    <row r="1747" s="595" customFormat="1" ht="11.25"/>
    <row r="1748" s="595" customFormat="1" ht="11.25"/>
    <row r="1749" s="595" customFormat="1" ht="11.25"/>
    <row r="1750" s="595" customFormat="1" ht="11.25"/>
    <row r="1751" s="595" customFormat="1" ht="11.25"/>
    <row r="1752" s="595" customFormat="1" ht="11.25"/>
    <row r="1753" s="595" customFormat="1" ht="11.25"/>
    <row r="1754" s="595" customFormat="1" ht="11.25"/>
    <row r="1755" s="595" customFormat="1" ht="11.25"/>
    <row r="1756" s="595" customFormat="1" ht="11.25"/>
    <row r="1757" s="595" customFormat="1" ht="11.25"/>
    <row r="1758" s="595" customFormat="1" ht="11.25"/>
    <row r="1759" s="595" customFormat="1" ht="11.25"/>
    <row r="1760" s="595" customFormat="1" ht="11.25"/>
    <row r="1761" s="595" customFormat="1" ht="11.25"/>
    <row r="1762" s="595" customFormat="1" ht="11.25"/>
    <row r="1763" s="595" customFormat="1" ht="11.25"/>
    <row r="1764" s="595" customFormat="1" ht="11.25"/>
    <row r="1765" s="595" customFormat="1" ht="11.25"/>
    <row r="1766" s="595" customFormat="1" ht="11.25"/>
    <row r="1767" s="595" customFormat="1" ht="11.25"/>
    <row r="1768" s="595" customFormat="1" ht="11.25"/>
    <row r="1769" s="595" customFormat="1" ht="11.25"/>
    <row r="1770" s="595" customFormat="1" ht="11.25"/>
    <row r="1771" s="595" customFormat="1" ht="11.25"/>
    <row r="1772" s="595" customFormat="1" ht="11.25"/>
    <row r="1773" s="595" customFormat="1" ht="11.25"/>
    <row r="1774" s="595" customFormat="1" ht="11.25"/>
    <row r="1775" s="595" customFormat="1" ht="11.25"/>
    <row r="1776" s="595" customFormat="1" ht="11.25"/>
    <row r="1777" s="595" customFormat="1" ht="11.25"/>
    <row r="1778" s="595" customFormat="1" ht="11.25"/>
    <row r="1779" s="595" customFormat="1" ht="11.25"/>
    <row r="1780" s="595" customFormat="1" ht="11.25"/>
    <row r="1781" s="595" customFormat="1" ht="11.25"/>
    <row r="1782" s="595" customFormat="1" ht="11.25"/>
    <row r="1783" s="595" customFormat="1" ht="11.25"/>
    <row r="1784" s="595" customFormat="1" ht="11.25"/>
    <row r="1785" s="595" customFormat="1" ht="11.25"/>
    <row r="1786" s="595" customFormat="1" ht="11.25"/>
    <row r="1787" s="595" customFormat="1" ht="11.25"/>
    <row r="1788" s="595" customFormat="1" ht="11.25"/>
    <row r="1789" s="595" customFormat="1" ht="11.25"/>
    <row r="1790" s="595" customFormat="1" ht="11.25"/>
    <row r="1791" s="595" customFormat="1" ht="11.25"/>
    <row r="1792" s="595" customFormat="1" ht="11.25"/>
    <row r="1793" s="595" customFormat="1" ht="11.25"/>
    <row r="1794" s="595" customFormat="1" ht="11.25"/>
    <row r="1795" s="595" customFormat="1" ht="11.25"/>
    <row r="1796" s="595" customFormat="1" ht="11.25"/>
    <row r="1797" s="595" customFormat="1" ht="11.25"/>
    <row r="1798" s="595" customFormat="1" ht="11.25"/>
    <row r="1799" s="595" customFormat="1" ht="11.25"/>
    <row r="1800" s="595" customFormat="1" ht="11.25"/>
    <row r="1801" s="595" customFormat="1" ht="11.25"/>
    <row r="1802" s="595" customFormat="1" ht="11.25"/>
    <row r="1803" s="595" customFormat="1" ht="11.25"/>
    <row r="1804" s="595" customFormat="1" ht="11.25"/>
    <row r="1805" s="595" customFormat="1" ht="11.25"/>
    <row r="1806" s="595" customFormat="1" ht="11.25"/>
    <row r="1807" s="595" customFormat="1" ht="11.25"/>
    <row r="1808" s="595" customFormat="1" ht="11.25"/>
    <row r="1809" s="595" customFormat="1" ht="11.25"/>
    <row r="1810" s="595" customFormat="1" ht="11.25"/>
    <row r="1811" s="595" customFormat="1" ht="11.25"/>
    <row r="1812" s="595" customFormat="1" ht="11.25"/>
    <row r="1813" s="595" customFormat="1" ht="11.25"/>
    <row r="1814" s="595" customFormat="1" ht="11.25"/>
    <row r="1815" s="595" customFormat="1" ht="11.25"/>
    <row r="1816" s="595" customFormat="1" ht="11.25"/>
    <row r="1817" s="595" customFormat="1" ht="11.25"/>
    <row r="1818" s="595" customFormat="1" ht="11.25"/>
    <row r="1819" s="595" customFormat="1" ht="11.25"/>
    <row r="1820" s="595" customFormat="1" ht="11.25"/>
    <row r="1821" s="595" customFormat="1" ht="11.25"/>
    <row r="1822" s="595" customFormat="1" ht="11.25"/>
    <row r="1823" s="595" customFormat="1" ht="11.25"/>
    <row r="1824" s="595" customFormat="1" ht="11.25"/>
    <row r="1825" s="595" customFormat="1" ht="11.25"/>
    <row r="1826" s="595" customFormat="1" ht="11.25"/>
    <row r="1827" s="595" customFormat="1" ht="11.25"/>
    <row r="1828" s="595" customFormat="1" ht="11.25"/>
    <row r="1829" s="595" customFormat="1" ht="11.25"/>
    <row r="1830" s="595" customFormat="1" ht="11.25"/>
    <row r="1831" s="595" customFormat="1" ht="11.25"/>
    <row r="1832" s="595" customFormat="1" ht="11.25"/>
    <row r="1833" s="595" customFormat="1" ht="11.25"/>
    <row r="1834" s="595" customFormat="1" ht="11.25"/>
    <row r="1835" s="595" customFormat="1" ht="11.25"/>
    <row r="1836" s="595" customFormat="1" ht="11.25"/>
    <row r="1837" s="595" customFormat="1" ht="11.25"/>
    <row r="1838" s="595" customFormat="1" ht="11.25"/>
    <row r="1839" s="595" customFormat="1" ht="11.25"/>
    <row r="1840" s="595" customFormat="1" ht="11.25"/>
    <row r="1841" s="595" customFormat="1" ht="11.25"/>
    <row r="1842" s="595" customFormat="1" ht="11.25"/>
    <row r="1843" s="595" customFormat="1" ht="11.25"/>
    <row r="1844" s="595" customFormat="1" ht="11.25"/>
    <row r="1845" s="595" customFormat="1" ht="11.25"/>
    <row r="1846" s="595" customFormat="1" ht="11.25"/>
    <row r="1847" s="595" customFormat="1" ht="11.25"/>
    <row r="1848" s="595" customFormat="1" ht="11.25"/>
    <row r="1849" s="595" customFormat="1" ht="11.25"/>
    <row r="1850" s="595" customFormat="1" ht="11.25"/>
    <row r="1851" s="595" customFormat="1" ht="11.25"/>
    <row r="1852" s="595" customFormat="1" ht="11.25"/>
    <row r="1853" s="595" customFormat="1" ht="11.25"/>
    <row r="1854" s="595" customFormat="1" ht="11.25"/>
    <row r="1855" s="595" customFormat="1" ht="11.25"/>
    <row r="1856" s="595" customFormat="1" ht="11.25"/>
    <row r="1857" s="595" customFormat="1" ht="11.25"/>
    <row r="1858" s="595" customFormat="1" ht="11.25"/>
    <row r="1859" s="595" customFormat="1" ht="11.25"/>
    <row r="1860" s="595" customFormat="1" ht="11.25"/>
    <row r="1861" s="595" customFormat="1" ht="11.25"/>
    <row r="1862" s="595" customFormat="1" ht="11.25"/>
    <row r="1863" s="595" customFormat="1" ht="11.25"/>
    <row r="1864" s="595" customFormat="1" ht="11.25"/>
    <row r="1865" s="595" customFormat="1" ht="11.25"/>
    <row r="1866" s="595" customFormat="1" ht="11.25"/>
    <row r="1867" s="595" customFormat="1" ht="11.25"/>
    <row r="1868" s="595" customFormat="1" ht="11.25"/>
    <row r="1869" s="595" customFormat="1" ht="11.25"/>
    <row r="1870" s="595" customFormat="1" ht="11.25"/>
    <row r="1871" s="595" customFormat="1" ht="11.25"/>
    <row r="1872" s="595" customFormat="1" ht="11.25"/>
    <row r="1873" s="595" customFormat="1" ht="11.25"/>
    <row r="1874" s="595" customFormat="1" ht="11.25"/>
    <row r="1875" s="595" customFormat="1" ht="11.25"/>
    <row r="1876" s="595" customFormat="1" ht="11.25"/>
    <row r="1877" s="595" customFormat="1" ht="11.25"/>
    <row r="1878" s="595" customFormat="1" ht="11.25"/>
    <row r="1879" s="595" customFormat="1" ht="11.25"/>
    <row r="1880" s="595" customFormat="1" ht="11.25"/>
    <row r="1881" s="595" customFormat="1" ht="11.25"/>
    <row r="1882" s="595" customFormat="1" ht="11.25"/>
    <row r="1883" s="595" customFormat="1" ht="11.25"/>
    <row r="1884" s="595" customFormat="1" ht="11.25"/>
    <row r="1885" s="595" customFormat="1" ht="11.25"/>
    <row r="1886" s="595" customFormat="1" ht="11.25"/>
    <row r="1887" s="595" customFormat="1" ht="11.25"/>
    <row r="1888" s="595" customFormat="1" ht="11.25"/>
    <row r="1889" s="595" customFormat="1" ht="11.25"/>
    <row r="1890" s="595" customFormat="1" ht="11.25"/>
    <row r="1891" s="595" customFormat="1" ht="11.25"/>
    <row r="1892" s="595" customFormat="1" ht="11.25"/>
    <row r="1893" s="595" customFormat="1" ht="11.25"/>
    <row r="1894" s="595" customFormat="1" ht="11.25"/>
    <row r="1895" s="595" customFormat="1" ht="11.25"/>
    <row r="1896" s="595" customFormat="1" ht="11.25"/>
    <row r="1897" s="595" customFormat="1" ht="11.25"/>
    <row r="1898" s="595" customFormat="1" ht="11.25"/>
    <row r="1899" s="595" customFormat="1" ht="11.25"/>
    <row r="1900" s="595" customFormat="1" ht="11.25"/>
    <row r="1901" s="595" customFormat="1" ht="11.25"/>
    <row r="1902" s="595" customFormat="1" ht="11.25"/>
    <row r="1903" s="595" customFormat="1" ht="11.25"/>
    <row r="1904" s="595" customFormat="1" ht="11.25"/>
    <row r="1905" s="595" customFormat="1" ht="11.25"/>
    <row r="1906" s="595" customFormat="1" ht="11.25"/>
    <row r="1907" s="595" customFormat="1" ht="11.25"/>
    <row r="1908" s="595" customFormat="1" ht="11.25"/>
    <row r="1909" s="595" customFormat="1" ht="11.25"/>
    <row r="1910" s="595" customFormat="1" ht="11.25"/>
    <row r="1911" s="595" customFormat="1" ht="11.25"/>
    <row r="1912" s="595" customFormat="1" ht="11.25"/>
    <row r="1913" s="595" customFormat="1" ht="11.25"/>
    <row r="1914" s="595" customFormat="1" ht="11.25"/>
    <row r="1915" s="595" customFormat="1" ht="11.25"/>
    <row r="1916" s="595" customFormat="1" ht="11.25"/>
    <row r="1917" s="595" customFormat="1" ht="11.25"/>
    <row r="1918" s="595" customFormat="1" ht="11.25"/>
    <row r="1919" s="595" customFormat="1" ht="11.25"/>
    <row r="1920" s="595" customFormat="1" ht="11.25"/>
    <row r="1921" s="595" customFormat="1" ht="11.25"/>
    <row r="1922" s="595" customFormat="1" ht="11.25"/>
    <row r="1923" s="595" customFormat="1" ht="11.25"/>
    <row r="1924" s="595" customFormat="1" ht="11.25"/>
    <row r="1925" s="595" customFormat="1" ht="11.25"/>
    <row r="1926" s="595" customFormat="1" ht="11.25"/>
    <row r="1927" s="595" customFormat="1" ht="11.25"/>
    <row r="1928" s="595" customFormat="1" ht="11.25"/>
    <row r="1929" s="595" customFormat="1" ht="11.25"/>
    <row r="1930" s="595" customFormat="1" ht="11.25"/>
    <row r="1931" s="595" customFormat="1" ht="11.25"/>
    <row r="1932" s="595" customFormat="1" ht="11.25"/>
    <row r="1933" s="595" customFormat="1" ht="11.25"/>
    <row r="1934" s="595" customFormat="1" ht="11.25"/>
    <row r="1935" s="595" customFormat="1" ht="11.25"/>
    <row r="1936" s="595" customFormat="1" ht="11.25"/>
    <row r="1937" s="595" customFormat="1" ht="11.25"/>
    <row r="1938" s="595" customFormat="1" ht="11.25"/>
    <row r="1939" s="595" customFormat="1" ht="11.25"/>
    <row r="1940" s="595" customFormat="1" ht="11.25"/>
    <row r="1941" s="595" customFormat="1" ht="11.25"/>
    <row r="1942" s="595" customFormat="1" ht="11.25"/>
    <row r="1943" s="595" customFormat="1" ht="11.25"/>
    <row r="1944" s="595" customFormat="1" ht="11.25"/>
    <row r="1945" s="595" customFormat="1" ht="11.25"/>
    <row r="1946" s="595" customFormat="1" ht="11.25"/>
    <row r="1947" s="595" customFormat="1" ht="11.25"/>
    <row r="1948" s="595" customFormat="1" ht="11.25"/>
    <row r="1949" s="595" customFormat="1" ht="11.25"/>
    <row r="1950" s="595" customFormat="1" ht="11.25"/>
    <row r="1951" s="595" customFormat="1" ht="11.25"/>
    <row r="1952" s="595" customFormat="1" ht="11.25"/>
    <row r="1953" s="595" customFormat="1" ht="11.25"/>
    <row r="1954" s="595" customFormat="1" ht="11.25"/>
    <row r="1955" s="595" customFormat="1" ht="11.25"/>
    <row r="1956" s="595" customFormat="1" ht="11.25"/>
    <row r="1957" s="595" customFormat="1" ht="11.25"/>
    <row r="1958" s="595" customFormat="1" ht="11.25"/>
    <row r="1959" s="595" customFormat="1" ht="11.25"/>
    <row r="1960" s="595" customFormat="1" ht="11.25"/>
    <row r="1961" s="595" customFormat="1" ht="11.25"/>
    <row r="1962" s="595" customFormat="1" ht="11.25"/>
    <row r="1963" s="595" customFormat="1" ht="11.25"/>
    <row r="1964" s="595" customFormat="1" ht="11.25"/>
    <row r="1965" s="595" customFormat="1" ht="11.25"/>
    <row r="1966" s="595" customFormat="1" ht="11.25"/>
    <row r="1967" s="595" customFormat="1" ht="11.25"/>
    <row r="1968" s="595" customFormat="1" ht="11.25"/>
    <row r="1969" s="595" customFormat="1" ht="11.25"/>
    <row r="1970" s="595" customFormat="1" ht="11.25"/>
    <row r="1971" s="595" customFormat="1" ht="11.25"/>
    <row r="1972" s="595" customFormat="1" ht="11.25"/>
    <row r="1973" s="595" customFormat="1" ht="11.25"/>
    <row r="1974" s="595" customFormat="1" ht="11.25"/>
    <row r="1975" s="595" customFormat="1" ht="11.25"/>
    <row r="1976" s="595" customFormat="1" ht="11.25"/>
    <row r="1977" s="595" customFormat="1" ht="11.25"/>
    <row r="1978" s="595" customFormat="1" ht="11.25"/>
    <row r="1979" s="595" customFormat="1" ht="11.25"/>
    <row r="1980" s="595" customFormat="1" ht="11.25"/>
    <row r="1981" s="595" customFormat="1" ht="11.25"/>
    <row r="1982" s="595" customFormat="1" ht="11.25"/>
    <row r="1983" s="595" customFormat="1" ht="11.25"/>
    <row r="1984" s="595" customFormat="1" ht="11.25"/>
    <row r="1985" s="595" customFormat="1" ht="11.25"/>
    <row r="1986" s="595" customFormat="1" ht="11.25"/>
    <row r="1987" s="595" customFormat="1" ht="11.25"/>
    <row r="1988" s="595" customFormat="1" ht="11.25"/>
    <row r="1989" s="595" customFormat="1" ht="11.25"/>
    <row r="1990" s="595" customFormat="1" ht="11.25"/>
    <row r="1991" s="595" customFormat="1" ht="11.25"/>
    <row r="1992" s="595" customFormat="1" ht="11.25"/>
    <row r="1993" s="595" customFormat="1" ht="11.25"/>
    <row r="1994" s="595" customFormat="1" ht="11.25"/>
    <row r="1995" s="595" customFormat="1" ht="11.25"/>
    <row r="1996" s="595" customFormat="1" ht="11.25"/>
    <row r="1997" s="595" customFormat="1" ht="11.25"/>
    <row r="1998" s="595" customFormat="1" ht="11.25"/>
    <row r="1999" s="595" customFormat="1" ht="11.25"/>
    <row r="2000" s="595" customFormat="1" ht="11.25"/>
    <row r="2001" s="595" customFormat="1" ht="11.25"/>
    <row r="2002" s="595" customFormat="1" ht="11.25"/>
    <row r="2003" s="595" customFormat="1" ht="11.25"/>
    <row r="2004" s="595" customFormat="1" ht="11.25"/>
    <row r="2005" s="595" customFormat="1" ht="11.25"/>
    <row r="2006" s="595" customFormat="1" ht="11.25"/>
    <row r="2007" s="595" customFormat="1" ht="11.25"/>
    <row r="2008" s="595" customFormat="1" ht="11.25"/>
    <row r="2009" s="595" customFormat="1" ht="11.25"/>
    <row r="2010" s="595" customFormat="1" ht="11.25"/>
    <row r="2011" s="595" customFormat="1" ht="11.25"/>
    <row r="2012" s="595" customFormat="1" ht="11.25"/>
    <row r="2013" s="595" customFormat="1" ht="11.25"/>
    <row r="2014" s="595" customFormat="1" ht="11.25"/>
    <row r="2015" s="595" customFormat="1" ht="11.25"/>
    <row r="2016" s="595" customFormat="1" ht="11.25"/>
    <row r="2017" s="595" customFormat="1" ht="11.25"/>
    <row r="2018" s="595" customFormat="1" ht="11.25"/>
    <row r="2019" s="595" customFormat="1" ht="11.25"/>
    <row r="2020" s="595" customFormat="1" ht="11.25"/>
    <row r="2021" s="595" customFormat="1" ht="11.25"/>
    <row r="2022" s="595" customFormat="1" ht="11.25"/>
    <row r="2023" s="595" customFormat="1" ht="11.25"/>
    <row r="2024" s="595" customFormat="1" ht="11.25"/>
    <row r="2025" s="595" customFormat="1" ht="11.25"/>
    <row r="2026" s="595" customFormat="1" ht="11.25"/>
    <row r="2027" s="595" customFormat="1" ht="11.25"/>
    <row r="2028" s="595" customFormat="1" ht="11.25"/>
    <row r="2029" s="595" customFormat="1" ht="11.25"/>
    <row r="2030" s="595" customFormat="1" ht="11.25"/>
    <row r="2031" s="595" customFormat="1" ht="11.25"/>
    <row r="2032" s="595" customFormat="1" ht="11.25"/>
    <row r="2033" s="595" customFormat="1" ht="11.25"/>
    <row r="2034" s="595" customFormat="1" ht="11.25"/>
  </sheetData>
  <sheetProtection/>
  <mergeCells count="3">
    <mergeCell ref="G5:H5"/>
    <mergeCell ref="G69:H69"/>
    <mergeCell ref="G147:H14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87"/>
  <sheetViews>
    <sheetView tabSelected="1" zoomScalePageLayoutView="0" workbookViewId="0" topLeftCell="A1">
      <selection activeCell="F167" sqref="F167"/>
    </sheetView>
  </sheetViews>
  <sheetFormatPr defaultColWidth="9.00390625" defaultRowHeight="12.75"/>
  <cols>
    <col min="1" max="1" width="21.625" style="34" customWidth="1"/>
    <col min="2" max="2" width="65.125" style="1" customWidth="1"/>
    <col min="3" max="3" width="10.25390625" style="1" customWidth="1"/>
    <col min="4" max="4" width="11.00390625" style="1" customWidth="1"/>
    <col min="5" max="5" width="12.75390625" style="4" customWidth="1"/>
    <col min="6" max="6" width="11.25390625" style="4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410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459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75" t="s">
        <v>398</v>
      </c>
      <c r="E5" s="175" t="s">
        <v>5</v>
      </c>
      <c r="F5" s="175" t="s">
        <v>5</v>
      </c>
      <c r="G5" s="610" t="s">
        <v>194</v>
      </c>
      <c r="H5" s="611"/>
    </row>
    <row r="6" spans="1:8" s="9" customFormat="1" ht="12">
      <c r="A6" s="176" t="s">
        <v>6</v>
      </c>
      <c r="B6" s="176" t="s">
        <v>7</v>
      </c>
      <c r="C6" s="176" t="s">
        <v>239</v>
      </c>
      <c r="D6" s="176" t="s">
        <v>239</v>
      </c>
      <c r="E6" s="189" t="s">
        <v>460</v>
      </c>
      <c r="F6" s="189" t="s">
        <v>460</v>
      </c>
      <c r="G6" s="175"/>
      <c r="H6" s="178"/>
    </row>
    <row r="7" spans="1:8" ht="12.75" thickBot="1">
      <c r="A7" s="176" t="s">
        <v>9</v>
      </c>
      <c r="B7" s="597"/>
      <c r="C7" s="176" t="s">
        <v>8</v>
      </c>
      <c r="D7" s="176" t="s">
        <v>8</v>
      </c>
      <c r="E7" s="176">
        <v>2015</v>
      </c>
      <c r="F7" s="176">
        <v>2014</v>
      </c>
      <c r="G7" s="176" t="s">
        <v>10</v>
      </c>
      <c r="H7" s="349" t="s">
        <v>11</v>
      </c>
    </row>
    <row r="8" spans="1:8" s="5" customFormat="1" ht="12.75" thickBot="1">
      <c r="A8" s="72" t="s">
        <v>12</v>
      </c>
      <c r="B8" s="601" t="s">
        <v>264</v>
      </c>
      <c r="C8" s="101">
        <f>C9+C21+C35+C42+C59+C70+C101+C43+C69+C32+C68+C15+C67</f>
        <v>63629.600000000006</v>
      </c>
      <c r="D8" s="245">
        <f>D9+D21+D35+D42+D59+D70+D101+D43+D69+D32+D68+D15+D67</f>
        <v>68297.76028</v>
      </c>
      <c r="E8" s="245">
        <f>E9+E21+E35+E42+E59+E70+E101+E43+E69+E32+E68+E15+E67</f>
        <v>40776.84238999999</v>
      </c>
      <c r="F8" s="274">
        <f>F9+F21+F35+F42+F59+F70+F101+F43+F69+F32+F68+F15+F67</f>
        <v>32977.69248</v>
      </c>
      <c r="G8" s="73">
        <f>E8/D8*100</f>
        <v>59.70450893678997</v>
      </c>
      <c r="H8" s="20">
        <f>E8-D8</f>
        <v>-27520.91789000001</v>
      </c>
    </row>
    <row r="9" spans="1:8" s="25" customFormat="1" ht="12.75" thickBot="1">
      <c r="A9" s="598" t="s">
        <v>13</v>
      </c>
      <c r="B9" s="313" t="s">
        <v>265</v>
      </c>
      <c r="C9" s="599">
        <f>C10</f>
        <v>28820</v>
      </c>
      <c r="D9" s="600">
        <f>D10</f>
        <v>29386.23539</v>
      </c>
      <c r="E9" s="600">
        <f>E10</f>
        <v>18879.023569999998</v>
      </c>
      <c r="F9" s="334">
        <f>F10</f>
        <v>16245.48208</v>
      </c>
      <c r="G9" s="251">
        <f aca="true" t="shared" si="0" ref="G9:G24">E9/D9*100</f>
        <v>64.24444410604715</v>
      </c>
      <c r="H9" s="182">
        <f aca="true" t="shared" si="1" ref="H9:H72">E9-D9</f>
        <v>-10507.211820000004</v>
      </c>
    </row>
    <row r="10" spans="1:8" ht="12">
      <c r="A10" s="34" t="s">
        <v>14</v>
      </c>
      <c r="B10" s="34" t="s">
        <v>15</v>
      </c>
      <c r="C10" s="63">
        <f>C11+C12+C13+C14</f>
        <v>28820</v>
      </c>
      <c r="D10" s="258">
        <f>D11+D12+D13+D14</f>
        <v>29386.23539</v>
      </c>
      <c r="E10" s="258">
        <f>E11+E12+E13+E14</f>
        <v>18879.023569999998</v>
      </c>
      <c r="F10" s="260">
        <f>F11+F12+F13+F14</f>
        <v>16245.48208</v>
      </c>
      <c r="G10" s="32">
        <f t="shared" si="0"/>
        <v>64.24444410604715</v>
      </c>
      <c r="H10" s="33">
        <f t="shared" si="1"/>
        <v>-10507.211820000004</v>
      </c>
    </row>
    <row r="11" spans="1:8" ht="24">
      <c r="A11" s="154" t="s">
        <v>285</v>
      </c>
      <c r="B11" s="157" t="s">
        <v>299</v>
      </c>
      <c r="C11" s="48">
        <v>27996.5</v>
      </c>
      <c r="D11" s="259">
        <v>28562.73539</v>
      </c>
      <c r="E11" s="259">
        <v>18577.60116</v>
      </c>
      <c r="F11" s="264">
        <v>16009.45732</v>
      </c>
      <c r="G11" s="17">
        <f>E11/D11*100</f>
        <v>65.04139364223546</v>
      </c>
      <c r="H11" s="88">
        <f t="shared" si="1"/>
        <v>-9985.134230000003</v>
      </c>
    </row>
    <row r="12" spans="1:8" ht="60">
      <c r="A12" s="154" t="s">
        <v>286</v>
      </c>
      <c r="B12" s="158" t="s">
        <v>300</v>
      </c>
      <c r="C12" s="34">
        <v>343</v>
      </c>
      <c r="D12" s="260">
        <v>343.2</v>
      </c>
      <c r="E12" s="260">
        <v>43.04939</v>
      </c>
      <c r="F12" s="260">
        <v>44.01415</v>
      </c>
      <c r="G12" s="17">
        <f t="shared" si="0"/>
        <v>12.543528554778554</v>
      </c>
      <c r="H12" s="88">
        <f t="shared" si="1"/>
        <v>-300.15061</v>
      </c>
    </row>
    <row r="13" spans="1:8" ht="22.5" customHeight="1">
      <c r="A13" s="154" t="s">
        <v>287</v>
      </c>
      <c r="B13" s="159" t="s">
        <v>301</v>
      </c>
      <c r="C13" s="27">
        <v>480.5</v>
      </c>
      <c r="D13" s="261">
        <v>480.3</v>
      </c>
      <c r="E13" s="261">
        <v>258.37302</v>
      </c>
      <c r="F13" s="261">
        <v>192.01061</v>
      </c>
      <c r="G13" s="17">
        <f>E13/D13*100</f>
        <v>53.79409119300437</v>
      </c>
      <c r="H13" s="88">
        <f t="shared" si="1"/>
        <v>-221.92698000000001</v>
      </c>
    </row>
    <row r="14" spans="1:8" ht="50.25" customHeight="1" thickBot="1">
      <c r="A14" s="298" t="s">
        <v>288</v>
      </c>
      <c r="B14" s="299" t="s">
        <v>298</v>
      </c>
      <c r="C14" s="156"/>
      <c r="D14" s="121"/>
      <c r="E14" s="121"/>
      <c r="F14" s="261"/>
      <c r="G14" s="29"/>
      <c r="H14" s="30">
        <f t="shared" si="1"/>
        <v>0</v>
      </c>
    </row>
    <row r="15" spans="1:8" ht="29.25" customHeight="1" thickBot="1">
      <c r="A15" s="302" t="s">
        <v>359</v>
      </c>
      <c r="B15" s="303" t="s">
        <v>358</v>
      </c>
      <c r="C15" s="102">
        <f>C16</f>
        <v>7385.300000000001</v>
      </c>
      <c r="D15" s="245">
        <f>D16</f>
        <v>9320.40371</v>
      </c>
      <c r="E15" s="274">
        <f>E16</f>
        <v>3999.1310999999996</v>
      </c>
      <c r="F15" s="278">
        <f>F16</f>
        <v>3763.0575</v>
      </c>
      <c r="G15" s="73">
        <f>E15/D15*100</f>
        <v>42.90727338032871</v>
      </c>
      <c r="H15" s="20">
        <f t="shared" si="1"/>
        <v>-5321.272610000001</v>
      </c>
    </row>
    <row r="16" spans="1:8" ht="12.75" customHeight="1">
      <c r="A16" s="300" t="s">
        <v>360</v>
      </c>
      <c r="B16" s="232" t="s">
        <v>361</v>
      </c>
      <c r="C16" s="131">
        <f>C17+C18+C19+C20</f>
        <v>7385.300000000001</v>
      </c>
      <c r="D16" s="136">
        <f>D17+D18+D19+D20</f>
        <v>9320.40371</v>
      </c>
      <c r="E16" s="131">
        <f>E17+E18+E19+E20</f>
        <v>3999.1310999999996</v>
      </c>
      <c r="F16" s="36">
        <f>F17+F18+F19+F20</f>
        <v>3763.0575</v>
      </c>
      <c r="G16" s="32">
        <f t="shared" si="0"/>
        <v>42.90727338032871</v>
      </c>
      <c r="H16" s="33">
        <f t="shared" si="1"/>
        <v>-5321.272610000001</v>
      </c>
    </row>
    <row r="17" spans="1:8" ht="12.75" customHeight="1">
      <c r="A17" s="300" t="s">
        <v>362</v>
      </c>
      <c r="B17" s="301" t="s">
        <v>366</v>
      </c>
      <c r="C17" s="112">
        <v>2258.5</v>
      </c>
      <c r="D17" s="259">
        <v>3152.51871</v>
      </c>
      <c r="E17" s="259">
        <v>1300.61952</v>
      </c>
      <c r="F17" s="264">
        <v>1486.13908</v>
      </c>
      <c r="G17" s="17">
        <f t="shared" si="0"/>
        <v>41.25652025075531</v>
      </c>
      <c r="H17" s="88">
        <f t="shared" si="1"/>
        <v>-1851.8991899999999</v>
      </c>
    </row>
    <row r="18" spans="1:8" ht="12" customHeight="1">
      <c r="A18" s="300" t="s">
        <v>363</v>
      </c>
      <c r="B18" s="301" t="s">
        <v>367</v>
      </c>
      <c r="C18" s="112">
        <v>84.1</v>
      </c>
      <c r="D18" s="259">
        <v>80.78091</v>
      </c>
      <c r="E18" s="259">
        <v>36.35877</v>
      </c>
      <c r="F18" s="264">
        <v>29.74227</v>
      </c>
      <c r="G18" s="17">
        <f>E18/D18*100</f>
        <v>45.009111682450715</v>
      </c>
      <c r="H18" s="88">
        <f t="shared" si="1"/>
        <v>-44.422140000000006</v>
      </c>
    </row>
    <row r="19" spans="1:8" ht="10.5" customHeight="1">
      <c r="A19" s="300" t="s">
        <v>364</v>
      </c>
      <c r="B19" s="301" t="s">
        <v>368</v>
      </c>
      <c r="C19" s="112">
        <v>4947.1</v>
      </c>
      <c r="D19" s="259">
        <v>6007.8765</v>
      </c>
      <c r="E19" s="259">
        <v>2773.50877</v>
      </c>
      <c r="F19" s="264">
        <v>2247.10461</v>
      </c>
      <c r="G19" s="17">
        <f t="shared" si="0"/>
        <v>46.164543661974406</v>
      </c>
      <c r="H19" s="88">
        <f t="shared" si="1"/>
        <v>-3234.3677300000004</v>
      </c>
    </row>
    <row r="20" spans="1:8" ht="12" customHeight="1">
      <c r="A20" s="300" t="s">
        <v>365</v>
      </c>
      <c r="B20" s="301" t="s">
        <v>369</v>
      </c>
      <c r="C20" s="112">
        <v>95.6</v>
      </c>
      <c r="D20" s="259">
        <v>79.22759</v>
      </c>
      <c r="E20" s="259">
        <v>-111.35596</v>
      </c>
      <c r="F20" s="264">
        <v>0.07154</v>
      </c>
      <c r="G20" s="17">
        <f>E20/D20*100</f>
        <v>-140.55199710100987</v>
      </c>
      <c r="H20" s="88">
        <f t="shared" si="1"/>
        <v>-190.58355</v>
      </c>
    </row>
    <row r="21" spans="1:8" s="47" customFormat="1" ht="12">
      <c r="A21" s="45" t="s">
        <v>16</v>
      </c>
      <c r="B21" s="45" t="s">
        <v>17</v>
      </c>
      <c r="C21" s="165">
        <f>C22+C27+C29+C31</f>
        <v>5980.8</v>
      </c>
      <c r="D21" s="254">
        <f>D22+D27+D29+D31+D30</f>
        <v>7839.4</v>
      </c>
      <c r="E21" s="254">
        <f>E22+E27+E29+E31+E30+E28</f>
        <v>6239.905029999999</v>
      </c>
      <c r="F21" s="257">
        <f>F22+F27+F29+F31+F28+F30</f>
        <v>2840.9090800000004</v>
      </c>
      <c r="G21" s="17">
        <f t="shared" si="0"/>
        <v>79.59671696813531</v>
      </c>
      <c r="H21" s="88">
        <f t="shared" si="1"/>
        <v>-1599.4949700000006</v>
      </c>
    </row>
    <row r="22" spans="1:8" s="47" customFormat="1" ht="15.75" customHeight="1">
      <c r="A22" s="48" t="s">
        <v>198</v>
      </c>
      <c r="B22" s="49" t="s">
        <v>195</v>
      </c>
      <c r="C22" s="50">
        <f>C23+C24</f>
        <v>2972.8</v>
      </c>
      <c r="D22" s="262">
        <f>D23+D24</f>
        <v>3551.8</v>
      </c>
      <c r="E22" s="262">
        <f>E23+E24</f>
        <v>2815.2824899999996</v>
      </c>
      <c r="F22" s="270">
        <f>F23+F24</f>
        <v>443.63748999999996</v>
      </c>
      <c r="G22" s="17">
        <f>E22/D22*100</f>
        <v>79.26354214764343</v>
      </c>
      <c r="H22" s="88">
        <f t="shared" si="1"/>
        <v>-736.5175100000006</v>
      </c>
    </row>
    <row r="23" spans="1:8" s="47" customFormat="1" ht="24" customHeight="1">
      <c r="A23" s="48" t="s">
        <v>379</v>
      </c>
      <c r="B23" s="49" t="s">
        <v>196</v>
      </c>
      <c r="C23" s="49">
        <v>880.7</v>
      </c>
      <c r="D23" s="285">
        <v>1009.7</v>
      </c>
      <c r="E23" s="262">
        <v>580.04285</v>
      </c>
      <c r="F23" s="270">
        <v>285.8676</v>
      </c>
      <c r="G23" s="17">
        <f t="shared" si="0"/>
        <v>57.44704862830544</v>
      </c>
      <c r="H23" s="88">
        <f t="shared" si="1"/>
        <v>-429.65715</v>
      </c>
    </row>
    <row r="24" spans="1:8" s="47" customFormat="1" ht="24">
      <c r="A24" s="48" t="s">
        <v>380</v>
      </c>
      <c r="B24" s="49" t="s">
        <v>197</v>
      </c>
      <c r="C24" s="49">
        <v>2092.1</v>
      </c>
      <c r="D24" s="285">
        <v>2542.1</v>
      </c>
      <c r="E24" s="262">
        <v>2235.23964</v>
      </c>
      <c r="F24" s="270">
        <v>157.76989</v>
      </c>
      <c r="G24" s="17">
        <f t="shared" si="0"/>
        <v>87.92886353801974</v>
      </c>
      <c r="H24" s="88">
        <f t="shared" si="1"/>
        <v>-306.8603600000001</v>
      </c>
    </row>
    <row r="25" spans="1:8" s="47" customFormat="1" ht="36">
      <c r="A25" s="48" t="s">
        <v>381</v>
      </c>
      <c r="B25" s="49" t="s">
        <v>382</v>
      </c>
      <c r="C25" s="49"/>
      <c r="D25" s="285"/>
      <c r="E25" s="262"/>
      <c r="F25" s="270">
        <v>-77.36549</v>
      </c>
      <c r="G25" s="17"/>
      <c r="H25" s="88">
        <f t="shared" si="1"/>
        <v>0</v>
      </c>
    </row>
    <row r="26" spans="1:8" ht="12">
      <c r="A26" s="27" t="s">
        <v>18</v>
      </c>
      <c r="B26" s="27" t="s">
        <v>19</v>
      </c>
      <c r="C26" s="27"/>
      <c r="D26" s="261"/>
      <c r="E26" s="261"/>
      <c r="F26" s="261"/>
      <c r="G26" s="622">
        <f>E27/D27*100</f>
        <v>77.37384780278673</v>
      </c>
      <c r="H26" s="88">
        <f t="shared" si="1"/>
        <v>0</v>
      </c>
    </row>
    <row r="27" spans="1:8" ht="12">
      <c r="A27" s="13"/>
      <c r="B27" s="13" t="s">
        <v>20</v>
      </c>
      <c r="C27" s="13">
        <v>2239.2</v>
      </c>
      <c r="D27" s="263">
        <v>2239.2</v>
      </c>
      <c r="E27" s="263">
        <v>1732.5552</v>
      </c>
      <c r="F27" s="263">
        <v>1718.68764</v>
      </c>
      <c r="G27" s="623"/>
      <c r="H27" s="88">
        <f t="shared" si="1"/>
        <v>-506.6447999999998</v>
      </c>
    </row>
    <row r="28" spans="1:8" ht="24">
      <c r="A28" s="48" t="s">
        <v>383</v>
      </c>
      <c r="B28" s="54" t="s">
        <v>384</v>
      </c>
      <c r="C28" s="13"/>
      <c r="D28" s="263"/>
      <c r="E28" s="263">
        <v>-0.92003</v>
      </c>
      <c r="F28" s="263">
        <v>-6.41847</v>
      </c>
      <c r="G28" s="17"/>
      <c r="H28" s="88">
        <f t="shared" si="1"/>
        <v>-0.92003</v>
      </c>
    </row>
    <row r="29" spans="1:8" ht="12">
      <c r="A29" s="13" t="s">
        <v>21</v>
      </c>
      <c r="B29" s="13" t="s">
        <v>22</v>
      </c>
      <c r="C29" s="13">
        <v>563.3</v>
      </c>
      <c r="D29" s="263">
        <v>1542.4</v>
      </c>
      <c r="E29" s="264">
        <v>1466.06363</v>
      </c>
      <c r="F29" s="264">
        <v>531.14496</v>
      </c>
      <c r="G29" s="17">
        <f>E29/D29*100</f>
        <v>95.05080588692945</v>
      </c>
      <c r="H29" s="88">
        <f t="shared" si="1"/>
        <v>-76.33636999999999</v>
      </c>
    </row>
    <row r="30" spans="1:8" ht="12">
      <c r="A30" s="13" t="s">
        <v>385</v>
      </c>
      <c r="B30" s="13" t="s">
        <v>386</v>
      </c>
      <c r="C30" s="13"/>
      <c r="D30" s="263">
        <v>0.5</v>
      </c>
      <c r="E30" s="264">
        <v>-0.07701</v>
      </c>
      <c r="F30" s="264">
        <v>30.36533</v>
      </c>
      <c r="G30" s="17"/>
      <c r="H30" s="88">
        <f t="shared" si="1"/>
        <v>-0.57701</v>
      </c>
    </row>
    <row r="31" spans="1:8" ht="12.75" thickBot="1">
      <c r="A31" s="34" t="s">
        <v>302</v>
      </c>
      <c r="B31" s="34" t="s">
        <v>303</v>
      </c>
      <c r="C31" s="34">
        <v>205.5</v>
      </c>
      <c r="D31" s="260">
        <v>505.5</v>
      </c>
      <c r="E31" s="261">
        <v>227.00075</v>
      </c>
      <c r="F31" s="261">
        <v>123.49213</v>
      </c>
      <c r="G31" s="29">
        <f>E31/D31*100</f>
        <v>44.90618199802176</v>
      </c>
      <c r="H31" s="30">
        <f t="shared" si="1"/>
        <v>-278.49924999999996</v>
      </c>
    </row>
    <row r="32" spans="1:8" ht="12.75" thickBot="1">
      <c r="A32" s="72" t="s">
        <v>23</v>
      </c>
      <c r="B32" s="309" t="s">
        <v>24</v>
      </c>
      <c r="C32" s="97">
        <f>C33+C34</f>
        <v>8346</v>
      </c>
      <c r="D32" s="274">
        <f>D33+D34</f>
        <v>8970.4819</v>
      </c>
      <c r="E32" s="274">
        <f>E33+E34</f>
        <v>2533.39136</v>
      </c>
      <c r="F32" s="274">
        <f>F33+F34</f>
        <v>1994.53586</v>
      </c>
      <c r="G32" s="73">
        <f>E32/D32*100</f>
        <v>28.241418780411337</v>
      </c>
      <c r="H32" s="20">
        <f t="shared" si="1"/>
        <v>-6437.090540000001</v>
      </c>
    </row>
    <row r="33" spans="1:9" ht="12">
      <c r="A33" s="34" t="s">
        <v>387</v>
      </c>
      <c r="B33" s="34" t="s">
        <v>26</v>
      </c>
      <c r="C33" s="34">
        <v>1115</v>
      </c>
      <c r="D33" s="260">
        <v>1179.9579</v>
      </c>
      <c r="E33" s="258">
        <v>143.32993</v>
      </c>
      <c r="F33" s="260">
        <v>191.46801</v>
      </c>
      <c r="G33" s="32">
        <f>E33/D33*100</f>
        <v>12.147037618884536</v>
      </c>
      <c r="H33" s="33">
        <f t="shared" si="1"/>
        <v>-1036.62797</v>
      </c>
      <c r="I33" s="47"/>
    </row>
    <row r="34" spans="1:8" ht="12">
      <c r="A34" s="58" t="s">
        <v>29</v>
      </c>
      <c r="B34" s="58" t="s">
        <v>30</v>
      </c>
      <c r="C34" s="58">
        <v>7231</v>
      </c>
      <c r="D34" s="264">
        <v>7790.524</v>
      </c>
      <c r="E34" s="259">
        <v>2390.06143</v>
      </c>
      <c r="F34" s="264">
        <v>1803.06785</v>
      </c>
      <c r="G34" s="17">
        <f>E34/D34*100</f>
        <v>30.679084359408943</v>
      </c>
      <c r="H34" s="88">
        <f t="shared" si="1"/>
        <v>-5400.46257</v>
      </c>
    </row>
    <row r="35" spans="1:8" ht="12">
      <c r="A35" s="26" t="s">
        <v>31</v>
      </c>
      <c r="B35" s="6" t="s">
        <v>32</v>
      </c>
      <c r="C35" s="59">
        <f>C37+C39+C40</f>
        <v>1058.4379999999999</v>
      </c>
      <c r="D35" s="253">
        <f>D37+D39+D40</f>
        <v>1118.238</v>
      </c>
      <c r="E35" s="253">
        <f>E37+E39+E40</f>
        <v>683.3400300000001</v>
      </c>
      <c r="F35" s="365">
        <f>F37+F39+F40</f>
        <v>541.81519</v>
      </c>
      <c r="G35" s="29">
        <f>E35/D35*100</f>
        <v>61.10863966347056</v>
      </c>
      <c r="H35" s="88">
        <f t="shared" si="1"/>
        <v>-434.89797</v>
      </c>
    </row>
    <row r="36" spans="1:8" ht="12">
      <c r="A36" s="27" t="s">
        <v>33</v>
      </c>
      <c r="B36" s="27" t="s">
        <v>34</v>
      </c>
      <c r="C36" s="27"/>
      <c r="D36" s="261"/>
      <c r="E36" s="261"/>
      <c r="F36" s="261"/>
      <c r="G36" s="29"/>
      <c r="H36" s="242">
        <f t="shared" si="1"/>
        <v>0</v>
      </c>
    </row>
    <row r="37" spans="2:8" ht="12">
      <c r="B37" s="34" t="s">
        <v>35</v>
      </c>
      <c r="C37" s="35">
        <f>C38</f>
        <v>1034.793</v>
      </c>
      <c r="D37" s="260">
        <f>D38</f>
        <v>1034.793</v>
      </c>
      <c r="E37" s="260">
        <f>E38</f>
        <v>640.00219</v>
      </c>
      <c r="F37" s="260">
        <f>F38</f>
        <v>503.49519</v>
      </c>
      <c r="G37" s="32">
        <f>E37/D37*100</f>
        <v>61.84833005248394</v>
      </c>
      <c r="H37" s="242">
        <f t="shared" si="1"/>
        <v>-394.79080999999985</v>
      </c>
    </row>
    <row r="38" spans="1:8" ht="12">
      <c r="A38" s="27" t="s">
        <v>36</v>
      </c>
      <c r="B38" s="58" t="s">
        <v>37</v>
      </c>
      <c r="C38" s="58">
        <v>1034.793</v>
      </c>
      <c r="D38" s="264">
        <v>1034.793</v>
      </c>
      <c r="E38" s="121">
        <v>640.00219</v>
      </c>
      <c r="F38" s="261">
        <v>503.49519</v>
      </c>
      <c r="G38" s="32">
        <f>E38/D38*100</f>
        <v>61.84833005248394</v>
      </c>
      <c r="H38" s="88">
        <f t="shared" si="1"/>
        <v>-394.79080999999985</v>
      </c>
    </row>
    <row r="39" spans="1:8" ht="12">
      <c r="A39" s="27" t="s">
        <v>38</v>
      </c>
      <c r="B39" s="27" t="s">
        <v>39</v>
      </c>
      <c r="C39" s="27">
        <v>20.6</v>
      </c>
      <c r="D39" s="261">
        <v>80.4</v>
      </c>
      <c r="E39" s="264">
        <v>43.33784</v>
      </c>
      <c r="F39" s="264">
        <v>38.32</v>
      </c>
      <c r="G39" s="17">
        <f>E39/D39*100</f>
        <v>53.90278606965174</v>
      </c>
      <c r="H39" s="88">
        <f t="shared" si="1"/>
        <v>-37.062160000000006</v>
      </c>
    </row>
    <row r="40" spans="1:8" ht="12">
      <c r="A40" s="27"/>
      <c r="B40" s="27" t="s">
        <v>314</v>
      </c>
      <c r="C40" s="27">
        <v>3.045</v>
      </c>
      <c r="D40" s="261">
        <v>3.045</v>
      </c>
      <c r="E40" s="261"/>
      <c r="F40" s="261"/>
      <c r="G40" s="17">
        <f>E40/D40*100</f>
        <v>0</v>
      </c>
      <c r="H40" s="88">
        <f t="shared" si="1"/>
        <v>-3.045</v>
      </c>
    </row>
    <row r="41" spans="1:9" ht="12">
      <c r="A41" s="26" t="s">
        <v>40</v>
      </c>
      <c r="B41" s="14" t="s">
        <v>41</v>
      </c>
      <c r="C41" s="64"/>
      <c r="D41" s="287"/>
      <c r="E41" s="265"/>
      <c r="F41" s="265"/>
      <c r="G41" s="17"/>
      <c r="H41" s="88">
        <f t="shared" si="1"/>
        <v>0</v>
      </c>
      <c r="I41" s="9"/>
    </row>
    <row r="42" spans="1:9" ht="12.75" thickBot="1">
      <c r="A42" s="15"/>
      <c r="B42" s="323" t="s">
        <v>42</v>
      </c>
      <c r="C42" s="602"/>
      <c r="D42" s="605"/>
      <c r="E42" s="342"/>
      <c r="F42" s="342"/>
      <c r="G42" s="29"/>
      <c r="H42" s="30">
        <f t="shared" si="1"/>
        <v>0</v>
      </c>
      <c r="I42" s="9"/>
    </row>
    <row r="43" spans="1:8" ht="24.75" thickBot="1">
      <c r="A43" s="72" t="s">
        <v>63</v>
      </c>
      <c r="B43" s="603" t="s">
        <v>203</v>
      </c>
      <c r="C43" s="42">
        <f>C46+C50+C53</f>
        <v>6297</v>
      </c>
      <c r="D43" s="326">
        <f>D46+D50+D53</f>
        <v>3620.93928</v>
      </c>
      <c r="E43" s="326">
        <f>E46+E50+E53</f>
        <v>1124.1291600000002</v>
      </c>
      <c r="F43" s="284">
        <f>F46+F50+F53</f>
        <v>2745.9213099999997</v>
      </c>
      <c r="G43" s="73">
        <f>E43/D43*100</f>
        <v>31.04523641722046</v>
      </c>
      <c r="H43" s="20">
        <f t="shared" si="1"/>
        <v>-2496.81012</v>
      </c>
    </row>
    <row r="44" spans="2:8" ht="0.75" customHeight="1">
      <c r="B44" s="74"/>
      <c r="C44" s="74"/>
      <c r="D44" s="288"/>
      <c r="E44" s="66">
        <f>E46+E53+E58+E48+E57</f>
        <v>1849.4027800000001</v>
      </c>
      <c r="F44" s="66">
        <f>F46+F53+F58+F48+F57</f>
        <v>5098.43016</v>
      </c>
      <c r="G44" s="23" t="e">
        <f>E44/D44*100</f>
        <v>#DIV/0!</v>
      </c>
      <c r="H44" s="33">
        <f>E44-D44</f>
        <v>1849.4027800000001</v>
      </c>
    </row>
    <row r="45" spans="1:8" ht="12">
      <c r="A45" s="27" t="s">
        <v>64</v>
      </c>
      <c r="B45" s="27" t="s">
        <v>65</v>
      </c>
      <c r="C45" s="27"/>
      <c r="D45" s="261"/>
      <c r="E45" s="28"/>
      <c r="F45" s="28"/>
      <c r="G45" s="29"/>
      <c r="H45" s="242">
        <f t="shared" si="1"/>
        <v>0</v>
      </c>
    </row>
    <row r="46" spans="2:8" ht="12" customHeight="1">
      <c r="B46" s="34" t="s">
        <v>66</v>
      </c>
      <c r="C46" s="35">
        <f>C48</f>
        <v>5669</v>
      </c>
      <c r="D46" s="260">
        <f>D48</f>
        <v>2752.5</v>
      </c>
      <c r="E46" s="260">
        <f>E48</f>
        <v>878.74593</v>
      </c>
      <c r="F46" s="260">
        <f>F48</f>
        <v>2496.24553</v>
      </c>
      <c r="G46" s="32">
        <f>E46/D46*100</f>
        <v>31.925374386920986</v>
      </c>
      <c r="H46" s="242">
        <f t="shared" si="1"/>
        <v>-1873.75407</v>
      </c>
    </row>
    <row r="47" spans="1:8" ht="12">
      <c r="A47" s="27" t="s">
        <v>267</v>
      </c>
      <c r="B47" s="27" t="s">
        <v>65</v>
      </c>
      <c r="C47" s="27"/>
      <c r="D47" s="261"/>
      <c r="E47" s="261"/>
      <c r="F47" s="261"/>
      <c r="G47" s="32"/>
      <c r="H47" s="88">
        <f t="shared" si="1"/>
        <v>0</v>
      </c>
    </row>
    <row r="48" spans="2:8" ht="12" customHeight="1">
      <c r="B48" s="34" t="s">
        <v>67</v>
      </c>
      <c r="C48" s="34">
        <v>5669</v>
      </c>
      <c r="D48" s="260">
        <v>2752.5</v>
      </c>
      <c r="E48" s="260">
        <v>878.74593</v>
      </c>
      <c r="F48" s="260">
        <v>2496.24553</v>
      </c>
      <c r="G48" s="17">
        <f>E48/D48*100</f>
        <v>31.925374386920986</v>
      </c>
      <c r="H48" s="88">
        <f t="shared" si="1"/>
        <v>-1873.75407</v>
      </c>
    </row>
    <row r="49" spans="1:8" ht="12">
      <c r="A49" s="27" t="s">
        <v>277</v>
      </c>
      <c r="B49" s="27" t="s">
        <v>65</v>
      </c>
      <c r="C49" s="27"/>
      <c r="D49" s="261"/>
      <c r="E49" s="261"/>
      <c r="F49" s="261"/>
      <c r="G49" s="17"/>
      <c r="H49" s="88">
        <f t="shared" si="1"/>
        <v>0</v>
      </c>
    </row>
    <row r="50" spans="2:8" ht="11.25" customHeight="1">
      <c r="B50" s="34" t="s">
        <v>67</v>
      </c>
      <c r="C50" s="34">
        <v>307</v>
      </c>
      <c r="D50" s="260">
        <v>481</v>
      </c>
      <c r="E50" s="260">
        <v>165.43503</v>
      </c>
      <c r="F50" s="260">
        <v>145.93668</v>
      </c>
      <c r="G50" s="17">
        <f>E50/D50*100</f>
        <v>34.393977130977134</v>
      </c>
      <c r="H50" s="88">
        <f t="shared" si="1"/>
        <v>-315.56497</v>
      </c>
    </row>
    <row r="51" spans="1:9" ht="12">
      <c r="A51" s="27" t="s">
        <v>68</v>
      </c>
      <c r="B51" s="27" t="s">
        <v>69</v>
      </c>
      <c r="C51" s="27"/>
      <c r="D51" s="261"/>
      <c r="E51" s="266"/>
      <c r="F51" s="266"/>
      <c r="G51" s="17"/>
      <c r="H51" s="88">
        <f t="shared" si="1"/>
        <v>0</v>
      </c>
      <c r="I51" s="47"/>
    </row>
    <row r="52" spans="1:9" ht="12">
      <c r="A52" s="75"/>
      <c r="B52" s="34" t="s">
        <v>70</v>
      </c>
      <c r="C52" s="34"/>
      <c r="D52" s="260"/>
      <c r="E52" s="267"/>
      <c r="F52" s="267"/>
      <c r="G52" s="17"/>
      <c r="H52" s="88">
        <f t="shared" si="1"/>
        <v>0</v>
      </c>
      <c r="I52" s="77"/>
    </row>
    <row r="53" spans="1:9" s="47" customFormat="1" ht="12">
      <c r="A53" s="75"/>
      <c r="B53" s="34" t="s">
        <v>71</v>
      </c>
      <c r="C53" s="76">
        <f>C55+C57</f>
        <v>321</v>
      </c>
      <c r="D53" s="267">
        <f>D55+D57</f>
        <v>387.43928</v>
      </c>
      <c r="E53" s="267">
        <f>E55+E57</f>
        <v>79.9482</v>
      </c>
      <c r="F53" s="267">
        <f>F55+F57</f>
        <v>103.73910000000001</v>
      </c>
      <c r="G53" s="17">
        <f>E53/D53*100</f>
        <v>20.635026990551914</v>
      </c>
      <c r="H53" s="88">
        <f t="shared" si="1"/>
        <v>-307.49108</v>
      </c>
      <c r="I53" s="77"/>
    </row>
    <row r="54" spans="1:8" s="77" customFormat="1" ht="12">
      <c r="A54" s="27" t="s">
        <v>72</v>
      </c>
      <c r="B54" s="27" t="s">
        <v>73</v>
      </c>
      <c r="C54" s="27"/>
      <c r="D54" s="261"/>
      <c r="E54" s="268"/>
      <c r="F54" s="268"/>
      <c r="G54" s="17"/>
      <c r="H54" s="88">
        <f t="shared" si="1"/>
        <v>0</v>
      </c>
    </row>
    <row r="55" spans="1:8" s="77" customFormat="1" ht="12.75" customHeight="1">
      <c r="A55" s="68"/>
      <c r="B55" s="13" t="s">
        <v>74</v>
      </c>
      <c r="C55" s="34">
        <v>321</v>
      </c>
      <c r="D55" s="260">
        <v>321</v>
      </c>
      <c r="E55" s="269">
        <v>67.98548</v>
      </c>
      <c r="F55" s="269">
        <v>101.5391</v>
      </c>
      <c r="G55" s="17">
        <f>E55/D55*100</f>
        <v>21.179277258566977</v>
      </c>
      <c r="H55" s="88">
        <f t="shared" si="1"/>
        <v>-253.01452</v>
      </c>
    </row>
    <row r="56" spans="1:8" s="77" customFormat="1" ht="12">
      <c r="A56" s="27" t="s">
        <v>75</v>
      </c>
      <c r="B56" s="27" t="s">
        <v>73</v>
      </c>
      <c r="C56" s="27"/>
      <c r="D56" s="261"/>
      <c r="E56" s="267"/>
      <c r="F56" s="267"/>
      <c r="G56" s="17"/>
      <c r="H56" s="88">
        <f t="shared" si="1"/>
        <v>0</v>
      </c>
    </row>
    <row r="57" spans="1:8" s="77" customFormat="1" ht="14.25" customHeight="1">
      <c r="A57" s="68"/>
      <c r="B57" s="13" t="s">
        <v>76</v>
      </c>
      <c r="C57" s="13"/>
      <c r="D57" s="263">
        <v>66.43928</v>
      </c>
      <c r="E57" s="267">
        <v>11.96272</v>
      </c>
      <c r="F57" s="267">
        <v>2.2</v>
      </c>
      <c r="G57" s="17">
        <f>E57/D57*100</f>
        <v>18.005493135988228</v>
      </c>
      <c r="H57" s="88">
        <f t="shared" si="1"/>
        <v>-54.47656</v>
      </c>
    </row>
    <row r="58" spans="1:8" s="77" customFormat="1" ht="15" customHeight="1" thickBot="1">
      <c r="A58" s="27" t="s">
        <v>77</v>
      </c>
      <c r="B58" s="27" t="s">
        <v>78</v>
      </c>
      <c r="C58" s="34"/>
      <c r="D58" s="260"/>
      <c r="E58" s="268"/>
      <c r="F58" s="268"/>
      <c r="G58" s="29"/>
      <c r="H58" s="30">
        <f t="shared" si="1"/>
        <v>0</v>
      </c>
    </row>
    <row r="59" spans="1:8" s="77" customFormat="1" ht="15" customHeight="1" thickBot="1">
      <c r="A59" s="72" t="s">
        <v>79</v>
      </c>
      <c r="B59" s="309" t="s">
        <v>80</v>
      </c>
      <c r="C59" s="43">
        <f>C61+C62+C63+C64+C66</f>
        <v>3760.5</v>
      </c>
      <c r="D59" s="326">
        <f>D61+D62+D63+D64+D66+D65</f>
        <v>5360.5</v>
      </c>
      <c r="E59" s="43">
        <f>E61+E62+E63+E64+E66+E65</f>
        <v>4631.316199999999</v>
      </c>
      <c r="F59" s="284">
        <f>F61+F62+F64+F63+F65+F66</f>
        <v>1857.36239</v>
      </c>
      <c r="G59" s="19">
        <f>E59/D59*100</f>
        <v>86.3970935547057</v>
      </c>
      <c r="H59" s="20">
        <f t="shared" si="1"/>
        <v>-729.1838000000007</v>
      </c>
    </row>
    <row r="60" spans="1:8" s="77" customFormat="1" ht="14.25" customHeight="1">
      <c r="A60" s="34" t="s">
        <v>390</v>
      </c>
      <c r="B60" s="34" t="s">
        <v>82</v>
      </c>
      <c r="C60" s="34"/>
      <c r="D60" s="260"/>
      <c r="E60" s="267"/>
      <c r="F60" s="267"/>
      <c r="G60" s="32"/>
      <c r="H60" s="33">
        <f t="shared" si="1"/>
        <v>0</v>
      </c>
    </row>
    <row r="61" spans="1:8" s="77" customFormat="1" ht="10.5" customHeight="1">
      <c r="A61" s="75"/>
      <c r="B61" s="34" t="s">
        <v>83</v>
      </c>
      <c r="C61" s="34">
        <v>3440.5</v>
      </c>
      <c r="D61" s="260">
        <v>3440.5</v>
      </c>
      <c r="E61" s="267">
        <v>3055.39866</v>
      </c>
      <c r="F61" s="267">
        <v>1635.56142</v>
      </c>
      <c r="G61" s="17">
        <f>E61/D61*100</f>
        <v>88.8068205202732</v>
      </c>
      <c r="H61" s="88">
        <f t="shared" si="1"/>
        <v>-385.10134000000016</v>
      </c>
    </row>
    <row r="62" spans="1:8" s="77" customFormat="1" ht="24" customHeight="1">
      <c r="A62" s="27" t="s">
        <v>391</v>
      </c>
      <c r="B62" s="54" t="s">
        <v>393</v>
      </c>
      <c r="C62" s="48">
        <v>18</v>
      </c>
      <c r="D62" s="259">
        <v>18</v>
      </c>
      <c r="E62" s="262">
        <v>8.12944</v>
      </c>
      <c r="F62" s="270">
        <v>8.13772</v>
      </c>
      <c r="G62" s="17">
        <f aca="true" t="shared" si="2" ref="G62:G69">E62/D62*100</f>
        <v>45.163555555555554</v>
      </c>
      <c r="H62" s="88">
        <f t="shared" si="1"/>
        <v>-9.87056</v>
      </c>
    </row>
    <row r="63" spans="1:8" s="77" customFormat="1" ht="12" customHeight="1">
      <c r="A63" s="27" t="s">
        <v>415</v>
      </c>
      <c r="B63" s="54" t="s">
        <v>416</v>
      </c>
      <c r="C63" s="48">
        <v>1</v>
      </c>
      <c r="D63" s="259">
        <v>1</v>
      </c>
      <c r="E63" s="262"/>
      <c r="F63" s="270"/>
      <c r="G63" s="17">
        <f t="shared" si="2"/>
        <v>0</v>
      </c>
      <c r="H63" s="88">
        <f t="shared" si="1"/>
        <v>-1</v>
      </c>
    </row>
    <row r="64" spans="1:8" s="77" customFormat="1" ht="14.25" customHeight="1">
      <c r="A64" s="27" t="s">
        <v>392</v>
      </c>
      <c r="B64" s="48" t="s">
        <v>394</v>
      </c>
      <c r="C64" s="48">
        <v>300</v>
      </c>
      <c r="D64" s="259">
        <v>300</v>
      </c>
      <c r="E64" s="262">
        <v>54.55595</v>
      </c>
      <c r="F64" s="270">
        <v>213.66325</v>
      </c>
      <c r="G64" s="17">
        <f>E64/D64*100</f>
        <v>18.18531666666667</v>
      </c>
      <c r="H64" s="88">
        <f t="shared" si="1"/>
        <v>-245.44405</v>
      </c>
    </row>
    <row r="65" spans="1:8" s="77" customFormat="1" ht="12.75" customHeight="1">
      <c r="A65" s="48" t="s">
        <v>401</v>
      </c>
      <c r="B65" s="48" t="s">
        <v>402</v>
      </c>
      <c r="C65" s="48"/>
      <c r="D65" s="259">
        <v>1</v>
      </c>
      <c r="E65" s="262">
        <v>1E-05</v>
      </c>
      <c r="F65" s="270"/>
      <c r="G65" s="17">
        <f>E65/D65*100</f>
        <v>0.001</v>
      </c>
      <c r="H65" s="88">
        <f t="shared" si="1"/>
        <v>-0.99999</v>
      </c>
    </row>
    <row r="66" spans="1:8" s="77" customFormat="1" ht="27.75" customHeight="1" thickBot="1">
      <c r="A66" s="48" t="s">
        <v>419</v>
      </c>
      <c r="B66" s="353" t="s">
        <v>403</v>
      </c>
      <c r="C66" s="48">
        <v>1</v>
      </c>
      <c r="D66" s="259">
        <v>1600</v>
      </c>
      <c r="E66" s="262">
        <v>1513.23214</v>
      </c>
      <c r="F66" s="270"/>
      <c r="G66" s="29">
        <f>E66/D66*100</f>
        <v>94.57700875</v>
      </c>
      <c r="H66" s="30">
        <f t="shared" si="1"/>
        <v>-86.76785999999993</v>
      </c>
    </row>
    <row r="67" spans="1:8" s="77" customFormat="1" ht="23.25" customHeight="1" thickBot="1">
      <c r="A67" s="72" t="s">
        <v>417</v>
      </c>
      <c r="B67" s="336" t="s">
        <v>418</v>
      </c>
      <c r="C67" s="337">
        <v>104.5</v>
      </c>
      <c r="D67" s="338">
        <v>104.5</v>
      </c>
      <c r="E67" s="274"/>
      <c r="F67" s="274"/>
      <c r="G67" s="19">
        <f t="shared" si="2"/>
        <v>0</v>
      </c>
      <c r="H67" s="20">
        <f>E67-D67</f>
        <v>-104.5</v>
      </c>
    </row>
    <row r="68" spans="1:9" s="77" customFormat="1" ht="35.25" customHeight="1" thickBot="1">
      <c r="A68" s="72" t="s">
        <v>304</v>
      </c>
      <c r="B68" s="325" t="s">
        <v>210</v>
      </c>
      <c r="C68" s="340"/>
      <c r="D68" s="341"/>
      <c r="E68" s="274">
        <v>182</v>
      </c>
      <c r="F68" s="374"/>
      <c r="G68" s="23"/>
      <c r="H68" s="24">
        <f t="shared" si="1"/>
        <v>182</v>
      </c>
      <c r="I68" s="4"/>
    </row>
    <row r="69" spans="1:8" s="9" customFormat="1" ht="12.75" thickBot="1">
      <c r="A69" s="72" t="s">
        <v>289</v>
      </c>
      <c r="B69" s="336" t="s">
        <v>94</v>
      </c>
      <c r="C69" s="340">
        <v>800</v>
      </c>
      <c r="D69" s="341">
        <v>800</v>
      </c>
      <c r="E69" s="274">
        <v>712.2226</v>
      </c>
      <c r="F69" s="278">
        <v>1032.70324</v>
      </c>
      <c r="G69" s="73">
        <f t="shared" si="2"/>
        <v>89.027825</v>
      </c>
      <c r="H69" s="20">
        <f t="shared" si="1"/>
        <v>-87.77739999999994</v>
      </c>
    </row>
    <row r="70" spans="1:8" ht="12.75" thickBot="1">
      <c r="A70" s="72" t="s">
        <v>95</v>
      </c>
      <c r="B70" s="309" t="s">
        <v>96</v>
      </c>
      <c r="C70" s="43">
        <f>C72+C75+C87+C92+C96+C85+C81+C84+C94+C80+C95+C93+C91+C82+C99+C73</f>
        <v>1077.0620000000001</v>
      </c>
      <c r="D70" s="326">
        <f>D72+D75+D87+D92+D96+D85+D81+D84+D94+D80+D95+D93+D91+D82+D99+D73</f>
        <v>1077.0620000000001</v>
      </c>
      <c r="E70" s="284">
        <f>E72+E75+E87+E92+E96+E85+E81+E84+E94+E80+E95+E93+E91+E73+E83+E100+E77</f>
        <v>492.0437</v>
      </c>
      <c r="F70" s="283">
        <f>F72+F75+F87+F92+F96+F85+F81+F84+F94+F80+F95+F93+F91+F73+F83+F100+F77+F99</f>
        <v>460.61509</v>
      </c>
      <c r="G70" s="73">
        <f>E70/D70*100</f>
        <v>45.68387892247614</v>
      </c>
      <c r="H70" s="20">
        <f t="shared" si="1"/>
        <v>-585.0183000000002</v>
      </c>
    </row>
    <row r="71" spans="1:9" s="9" customFormat="1" ht="12">
      <c r="A71" s="34" t="s">
        <v>279</v>
      </c>
      <c r="B71" s="34" t="s">
        <v>97</v>
      </c>
      <c r="C71" s="34"/>
      <c r="D71" s="260"/>
      <c r="E71" s="342"/>
      <c r="F71" s="342"/>
      <c r="G71" s="32"/>
      <c r="H71" s="33">
        <f t="shared" si="1"/>
        <v>0</v>
      </c>
      <c r="I71" s="4"/>
    </row>
    <row r="72" spans="2:8" ht="12">
      <c r="B72" s="34" t="s">
        <v>98</v>
      </c>
      <c r="C72" s="34">
        <v>30.5</v>
      </c>
      <c r="D72" s="260">
        <v>30.5</v>
      </c>
      <c r="E72" s="260">
        <v>18.74279</v>
      </c>
      <c r="F72" s="260">
        <v>14.97178</v>
      </c>
      <c r="G72" s="17">
        <f>E72/D72*100</f>
        <v>61.45177049180328</v>
      </c>
      <c r="H72" s="88">
        <f t="shared" si="1"/>
        <v>-11.75721</v>
      </c>
    </row>
    <row r="73" spans="1:8" ht="12.75" customHeight="1">
      <c r="A73" s="48" t="s">
        <v>395</v>
      </c>
      <c r="B73" s="54" t="s">
        <v>396</v>
      </c>
      <c r="C73" s="48">
        <v>2.2</v>
      </c>
      <c r="D73" s="259">
        <v>2.2</v>
      </c>
      <c r="E73" s="259"/>
      <c r="F73" s="264">
        <v>1.208</v>
      </c>
      <c r="G73" s="17">
        <f>E73/D73*100</f>
        <v>0</v>
      </c>
      <c r="H73" s="88">
        <f aca="true" t="shared" si="3" ref="H73:H132">E73-D73</f>
        <v>-2.2</v>
      </c>
    </row>
    <row r="74" spans="1:8" ht="12">
      <c r="A74" s="27" t="s">
        <v>99</v>
      </c>
      <c r="B74" s="27" t="s">
        <v>100</v>
      </c>
      <c r="C74" s="27"/>
      <c r="D74" s="261"/>
      <c r="E74" s="261"/>
      <c r="F74" s="261"/>
      <c r="G74" s="17"/>
      <c r="H74" s="88">
        <f t="shared" si="3"/>
        <v>0</v>
      </c>
    </row>
    <row r="75" spans="1:8" ht="12">
      <c r="A75" s="13"/>
      <c r="B75" s="13" t="s">
        <v>101</v>
      </c>
      <c r="C75" s="13">
        <v>18.5</v>
      </c>
      <c r="D75" s="263">
        <v>18.5</v>
      </c>
      <c r="E75" s="263">
        <v>22</v>
      </c>
      <c r="F75" s="263">
        <v>15</v>
      </c>
      <c r="G75" s="17">
        <f>E75/D75*100</f>
        <v>118.91891891891892</v>
      </c>
      <c r="H75" s="88">
        <f t="shared" si="3"/>
        <v>3.5</v>
      </c>
    </row>
    <row r="76" spans="1:8" ht="12">
      <c r="A76" s="34" t="s">
        <v>423</v>
      </c>
      <c r="B76" s="34" t="s">
        <v>424</v>
      </c>
      <c r="C76" s="34"/>
      <c r="D76" s="260"/>
      <c r="E76" s="260"/>
      <c r="F76" s="260"/>
      <c r="G76" s="17"/>
      <c r="H76" s="88">
        <f t="shared" si="3"/>
        <v>0</v>
      </c>
    </row>
    <row r="77" spans="2:8" ht="0.75" customHeight="1">
      <c r="B77" s="13"/>
      <c r="C77" s="34"/>
      <c r="D77" s="260"/>
      <c r="E77" s="260"/>
      <c r="F77" s="260"/>
      <c r="G77" s="17"/>
      <c r="H77" s="88">
        <f t="shared" si="3"/>
        <v>0</v>
      </c>
    </row>
    <row r="78" spans="1:8" ht="12">
      <c r="A78" s="27" t="s">
        <v>105</v>
      </c>
      <c r="B78" s="27" t="s">
        <v>103</v>
      </c>
      <c r="C78" s="27"/>
      <c r="D78" s="261"/>
      <c r="E78" s="261"/>
      <c r="F78" s="261"/>
      <c r="G78" s="17"/>
      <c r="H78" s="88">
        <f t="shared" si="3"/>
        <v>0</v>
      </c>
    </row>
    <row r="79" spans="2:8" ht="12">
      <c r="B79" s="34" t="s">
        <v>106</v>
      </c>
      <c r="C79" s="34"/>
      <c r="D79" s="260"/>
      <c r="E79" s="260"/>
      <c r="F79" s="260"/>
      <c r="G79" s="17"/>
      <c r="H79" s="88">
        <f t="shared" si="3"/>
        <v>0</v>
      </c>
    </row>
    <row r="80" spans="2:8" ht="12">
      <c r="B80" s="34" t="s">
        <v>93</v>
      </c>
      <c r="C80" s="34"/>
      <c r="D80" s="260"/>
      <c r="E80" s="260"/>
      <c r="F80" s="260"/>
      <c r="G80" s="17"/>
      <c r="H80" s="88">
        <f t="shared" si="3"/>
        <v>0</v>
      </c>
    </row>
    <row r="81" spans="1:8" ht="12" customHeight="1">
      <c r="A81" s="27" t="s">
        <v>226</v>
      </c>
      <c r="B81" s="58" t="s">
        <v>227</v>
      </c>
      <c r="C81" s="58">
        <v>300.2</v>
      </c>
      <c r="D81" s="264">
        <v>300.2</v>
      </c>
      <c r="E81" s="259">
        <v>170</v>
      </c>
      <c r="F81" s="264"/>
      <c r="G81" s="17">
        <f>E81/D81*100</f>
        <v>56.62891405729514</v>
      </c>
      <c r="H81" s="88">
        <f t="shared" si="3"/>
        <v>-130.2</v>
      </c>
    </row>
    <row r="82" spans="1:8" ht="12">
      <c r="A82" s="27" t="s">
        <v>107</v>
      </c>
      <c r="B82" s="27" t="s">
        <v>108</v>
      </c>
      <c r="C82" s="27">
        <v>312</v>
      </c>
      <c r="D82" s="261">
        <v>312</v>
      </c>
      <c r="E82" s="261"/>
      <c r="F82" s="261"/>
      <c r="G82" s="17">
        <f>E82/D82*100</f>
        <v>0</v>
      </c>
      <c r="H82" s="88">
        <f t="shared" si="3"/>
        <v>-312</v>
      </c>
    </row>
    <row r="83" spans="1:8" ht="12">
      <c r="A83" s="13"/>
      <c r="B83" s="13" t="s">
        <v>109</v>
      </c>
      <c r="C83" s="37"/>
      <c r="D83" s="263"/>
      <c r="E83" s="263">
        <v>40</v>
      </c>
      <c r="F83" s="263">
        <v>211</v>
      </c>
      <c r="G83" s="17"/>
      <c r="H83" s="88">
        <f t="shared" si="3"/>
        <v>40</v>
      </c>
    </row>
    <row r="84" spans="1:8" ht="15.75" customHeight="1">
      <c r="A84" s="27" t="s">
        <v>110</v>
      </c>
      <c r="B84" s="27" t="s">
        <v>111</v>
      </c>
      <c r="C84" s="28">
        <v>34.7</v>
      </c>
      <c r="D84" s="261">
        <v>34.7</v>
      </c>
      <c r="E84" s="259">
        <v>13.6</v>
      </c>
      <c r="F84" s="264">
        <v>6.9</v>
      </c>
      <c r="G84" s="17">
        <f>E84/D84*100</f>
        <v>39.19308357348702</v>
      </c>
      <c r="H84" s="88">
        <f t="shared" si="3"/>
        <v>-21.1</v>
      </c>
    </row>
    <row r="85" spans="1:8" ht="12.75" customHeight="1">
      <c r="A85" s="27" t="s">
        <v>112</v>
      </c>
      <c r="B85" s="27" t="s">
        <v>225</v>
      </c>
      <c r="C85" s="28"/>
      <c r="D85" s="261"/>
      <c r="E85" s="121"/>
      <c r="F85" s="261"/>
      <c r="G85" s="17"/>
      <c r="H85" s="88">
        <f t="shared" si="3"/>
        <v>0</v>
      </c>
    </row>
    <row r="86" spans="1:8" ht="12">
      <c r="A86" s="27" t="s">
        <v>113</v>
      </c>
      <c r="B86" s="27" t="s">
        <v>108</v>
      </c>
      <c r="C86" s="28"/>
      <c r="D86" s="261"/>
      <c r="E86" s="261"/>
      <c r="F86" s="261"/>
      <c r="G86" s="17"/>
      <c r="H86" s="88">
        <f t="shared" si="3"/>
        <v>0</v>
      </c>
    </row>
    <row r="87" spans="2:8" ht="12">
      <c r="B87" s="34" t="s">
        <v>114</v>
      </c>
      <c r="C87" s="35"/>
      <c r="D87" s="260"/>
      <c r="E87" s="260"/>
      <c r="F87" s="260">
        <v>4</v>
      </c>
      <c r="G87" s="17"/>
      <c r="H87" s="88">
        <f t="shared" si="3"/>
        <v>0</v>
      </c>
    </row>
    <row r="88" spans="4:8" ht="12" hidden="1">
      <c r="D88" s="367"/>
      <c r="G88" s="17" t="e">
        <f>E88/D88*100</f>
        <v>#DIV/0!</v>
      </c>
      <c r="H88" s="88">
        <f t="shared" si="3"/>
        <v>0</v>
      </c>
    </row>
    <row r="89" spans="4:8" ht="12" hidden="1">
      <c r="D89" s="367"/>
      <c r="G89" s="17" t="e">
        <f>E89/D89*100</f>
        <v>#DIV/0!</v>
      </c>
      <c r="H89" s="88">
        <f t="shared" si="3"/>
        <v>0</v>
      </c>
    </row>
    <row r="90" spans="4:8" ht="12" hidden="1">
      <c r="D90" s="367"/>
      <c r="G90" s="17" t="e">
        <f>E90/D90*100</f>
        <v>#DIV/0!</v>
      </c>
      <c r="H90" s="88">
        <f t="shared" si="3"/>
        <v>0</v>
      </c>
    </row>
    <row r="91" spans="1:8" ht="16.5" customHeight="1">
      <c r="A91" s="13" t="s">
        <v>115</v>
      </c>
      <c r="B91" s="13" t="s">
        <v>453</v>
      </c>
      <c r="C91" s="37"/>
      <c r="D91" s="263"/>
      <c r="E91" s="55"/>
      <c r="F91" s="37"/>
      <c r="G91" s="17"/>
      <c r="H91" s="88">
        <f t="shared" si="3"/>
        <v>0</v>
      </c>
    </row>
    <row r="92" spans="1:8" ht="12" hidden="1">
      <c r="A92" s="58"/>
      <c r="B92" s="58" t="s">
        <v>117</v>
      </c>
      <c r="C92" s="38"/>
      <c r="D92" s="264"/>
      <c r="E92" s="52"/>
      <c r="F92" s="38"/>
      <c r="G92" s="17" t="e">
        <f>E92/D92*100</f>
        <v>#DIV/0!</v>
      </c>
      <c r="H92" s="88">
        <f t="shared" si="3"/>
        <v>0</v>
      </c>
    </row>
    <row r="93" spans="1:8" ht="24">
      <c r="A93" s="48" t="s">
        <v>312</v>
      </c>
      <c r="B93" s="54" t="s">
        <v>440</v>
      </c>
      <c r="C93" s="38">
        <v>20</v>
      </c>
      <c r="D93" s="264">
        <v>20</v>
      </c>
      <c r="E93" s="259"/>
      <c r="F93" s="264">
        <v>20</v>
      </c>
      <c r="G93" s="17">
        <f>E93/D93*100</f>
        <v>0</v>
      </c>
      <c r="H93" s="88">
        <f t="shared" si="3"/>
        <v>-20</v>
      </c>
    </row>
    <row r="94" spans="1:8" ht="24" customHeight="1">
      <c r="A94" s="48" t="s">
        <v>305</v>
      </c>
      <c r="B94" s="166" t="s">
        <v>307</v>
      </c>
      <c r="C94" s="48"/>
      <c r="D94" s="259"/>
      <c r="E94" s="259"/>
      <c r="F94" s="264"/>
      <c r="G94" s="17"/>
      <c r="H94" s="88">
        <f t="shared" si="3"/>
        <v>0</v>
      </c>
    </row>
    <row r="95" spans="1:8" ht="23.25" customHeight="1">
      <c r="A95" s="48" t="s">
        <v>306</v>
      </c>
      <c r="B95" s="167" t="s">
        <v>308</v>
      </c>
      <c r="C95" s="48"/>
      <c r="D95" s="259"/>
      <c r="E95" s="272"/>
      <c r="F95" s="366">
        <v>6</v>
      </c>
      <c r="G95" s="17"/>
      <c r="H95" s="88">
        <f t="shared" si="3"/>
        <v>0</v>
      </c>
    </row>
    <row r="96" spans="1:8" ht="12">
      <c r="A96" s="34" t="s">
        <v>118</v>
      </c>
      <c r="B96" s="34" t="s">
        <v>119</v>
      </c>
      <c r="C96" s="55">
        <f>C98</f>
        <v>310.762</v>
      </c>
      <c r="D96" s="136">
        <f>D98</f>
        <v>310.762</v>
      </c>
      <c r="E96" s="136">
        <f>E98</f>
        <v>227.70091</v>
      </c>
      <c r="F96" s="367">
        <f>F98</f>
        <v>175.93531</v>
      </c>
      <c r="G96" s="17">
        <f>E96/D96*100</f>
        <v>73.27179964088273</v>
      </c>
      <c r="H96" s="88">
        <f t="shared" si="3"/>
        <v>-83.06109000000001</v>
      </c>
    </row>
    <row r="97" spans="1:8" ht="12">
      <c r="A97" s="27" t="s">
        <v>325</v>
      </c>
      <c r="B97" s="27" t="s">
        <v>121</v>
      </c>
      <c r="C97" s="27"/>
      <c r="D97" s="261"/>
      <c r="E97" s="261"/>
      <c r="F97" s="261"/>
      <c r="G97" s="17"/>
      <c r="H97" s="88">
        <f t="shared" si="3"/>
        <v>0</v>
      </c>
    </row>
    <row r="98" spans="2:8" ht="12">
      <c r="B98" s="34" t="s">
        <v>122</v>
      </c>
      <c r="C98" s="34">
        <v>310.762</v>
      </c>
      <c r="D98" s="260">
        <v>310.762</v>
      </c>
      <c r="E98" s="260">
        <v>227.70091</v>
      </c>
      <c r="F98" s="367">
        <v>175.93531</v>
      </c>
      <c r="G98" s="17">
        <f>E98/D98*100</f>
        <v>73.27179964088273</v>
      </c>
      <c r="H98" s="88">
        <f t="shared" si="3"/>
        <v>-83.06109000000001</v>
      </c>
    </row>
    <row r="99" spans="1:8" ht="12">
      <c r="A99" s="27" t="s">
        <v>123</v>
      </c>
      <c r="B99" s="27" t="s">
        <v>97</v>
      </c>
      <c r="C99" s="27">
        <v>48.2</v>
      </c>
      <c r="D99" s="261">
        <v>48.2</v>
      </c>
      <c r="E99" s="261"/>
      <c r="F99" s="261">
        <v>5.6</v>
      </c>
      <c r="G99" s="17">
        <f>E99/D99*100</f>
        <v>0</v>
      </c>
      <c r="H99" s="88">
        <f t="shared" si="3"/>
        <v>-48.2</v>
      </c>
    </row>
    <row r="100" spans="2:8" ht="12.75" thickBot="1">
      <c r="B100" s="34" t="s">
        <v>124</v>
      </c>
      <c r="C100" s="34"/>
      <c r="D100" s="260"/>
      <c r="E100" s="260"/>
      <c r="F100" s="260"/>
      <c r="G100" s="29"/>
      <c r="H100" s="30">
        <f t="shared" si="3"/>
        <v>0</v>
      </c>
    </row>
    <row r="101" spans="1:8" ht="12.75" thickBot="1">
      <c r="A101" s="72" t="s">
        <v>125</v>
      </c>
      <c r="B101" s="309" t="s">
        <v>126</v>
      </c>
      <c r="C101" s="42">
        <f>C104+C105</f>
        <v>0</v>
      </c>
      <c r="D101" s="326">
        <f>D104+D105</f>
        <v>700</v>
      </c>
      <c r="E101" s="344">
        <f>E102+E103+E104+E105</f>
        <v>1300.33964</v>
      </c>
      <c r="F101" s="368">
        <f>F102+F103+F104+F105</f>
        <v>1495.29074</v>
      </c>
      <c r="G101" s="19">
        <f aca="true" t="shared" si="4" ref="G101:G111">E101/D101*100</f>
        <v>185.7628057142857</v>
      </c>
      <c r="H101" s="20">
        <f t="shared" si="3"/>
        <v>600.3396399999999</v>
      </c>
    </row>
    <row r="102" spans="1:8" ht="12">
      <c r="A102" s="34" t="s">
        <v>127</v>
      </c>
      <c r="B102" s="34" t="s">
        <v>128</v>
      </c>
      <c r="C102" s="34"/>
      <c r="D102" s="260"/>
      <c r="E102" s="263">
        <v>102.65051</v>
      </c>
      <c r="F102" s="263">
        <v>-105.42849</v>
      </c>
      <c r="G102" s="32"/>
      <c r="H102" s="33">
        <f t="shared" si="3"/>
        <v>102.65051</v>
      </c>
    </row>
    <row r="103" spans="1:8" ht="12">
      <c r="A103" s="27" t="s">
        <v>309</v>
      </c>
      <c r="B103" s="58" t="s">
        <v>128</v>
      </c>
      <c r="C103" s="58"/>
      <c r="D103" s="264"/>
      <c r="E103" s="264"/>
      <c r="F103" s="264"/>
      <c r="G103" s="17"/>
      <c r="H103" s="88">
        <f t="shared" si="3"/>
        <v>0</v>
      </c>
    </row>
    <row r="104" spans="1:8" ht="12">
      <c r="A104" s="27" t="s">
        <v>280</v>
      </c>
      <c r="B104" s="58" t="s">
        <v>129</v>
      </c>
      <c r="C104" s="58"/>
      <c r="D104" s="264"/>
      <c r="E104" s="259"/>
      <c r="F104" s="264"/>
      <c r="G104" s="17"/>
      <c r="H104" s="88">
        <f t="shared" si="3"/>
        <v>0</v>
      </c>
    </row>
    <row r="105" spans="1:8" ht="15.75" customHeight="1" thickBot="1">
      <c r="A105" s="27" t="s">
        <v>319</v>
      </c>
      <c r="B105" s="27" t="s">
        <v>126</v>
      </c>
      <c r="C105" s="27"/>
      <c r="D105" s="261">
        <v>700</v>
      </c>
      <c r="E105" s="121">
        <v>1197.68913</v>
      </c>
      <c r="F105" s="261">
        <v>1600.71923</v>
      </c>
      <c r="G105" s="29">
        <f>E105/D105*100</f>
        <v>171.09844714285714</v>
      </c>
      <c r="H105" s="30">
        <f t="shared" si="3"/>
        <v>497.68913</v>
      </c>
    </row>
    <row r="106" spans="1:8" ht="12.75" thickBot="1">
      <c r="A106" s="72" t="s">
        <v>134</v>
      </c>
      <c r="B106" s="309" t="s">
        <v>135</v>
      </c>
      <c r="C106" s="96">
        <f>C107</f>
        <v>309934</v>
      </c>
      <c r="D106" s="274">
        <f>D107</f>
        <v>321327.2</v>
      </c>
      <c r="E106" s="274">
        <f>E107+E176+E171+E174</f>
        <v>181042.56256000002</v>
      </c>
      <c r="F106" s="278">
        <f>F107+F176+F171+F173</f>
        <v>230830.24505000003</v>
      </c>
      <c r="G106" s="73">
        <f t="shared" si="4"/>
        <v>56.34212184962867</v>
      </c>
      <c r="H106" s="20">
        <f t="shared" si="3"/>
        <v>-140284.63744</v>
      </c>
    </row>
    <row r="107" spans="1:8" ht="12.75" thickBot="1">
      <c r="A107" s="100" t="s">
        <v>232</v>
      </c>
      <c r="B107" s="309" t="s">
        <v>233</v>
      </c>
      <c r="C107" s="73">
        <f>C108+C111+C133+C159</f>
        <v>309934</v>
      </c>
      <c r="D107" s="245">
        <f>D108+D111+D133+D159</f>
        <v>321327.2</v>
      </c>
      <c r="E107" s="274">
        <f>E108+E111+E133+E159</f>
        <v>179205.25965000002</v>
      </c>
      <c r="F107" s="278">
        <f>F108+F111+F133+F159</f>
        <v>230926.48895000003</v>
      </c>
      <c r="G107" s="73">
        <f>E107/D107*100</f>
        <v>55.770336171354316</v>
      </c>
      <c r="H107" s="20">
        <f t="shared" si="3"/>
        <v>-142121.94035</v>
      </c>
    </row>
    <row r="108" spans="1:8" ht="12.75" thickBot="1">
      <c r="A108" s="72" t="s">
        <v>136</v>
      </c>
      <c r="B108" s="309" t="s">
        <v>137</v>
      </c>
      <c r="C108" s="102">
        <f>C109+C110</f>
        <v>106780</v>
      </c>
      <c r="D108" s="245">
        <f>D109+D110</f>
        <v>106780</v>
      </c>
      <c r="E108" s="96">
        <f>E109+E110</f>
        <v>62458</v>
      </c>
      <c r="F108" s="278">
        <f>F109+F110</f>
        <v>52453</v>
      </c>
      <c r="G108" s="73">
        <f t="shared" si="4"/>
        <v>58.49222700880314</v>
      </c>
      <c r="H108" s="20">
        <f t="shared" si="3"/>
        <v>-44322</v>
      </c>
    </row>
    <row r="109" spans="1:8" ht="12">
      <c r="A109" s="34" t="s">
        <v>138</v>
      </c>
      <c r="B109" s="68" t="s">
        <v>139</v>
      </c>
      <c r="C109" s="68">
        <v>106780</v>
      </c>
      <c r="D109" s="269">
        <v>106780</v>
      </c>
      <c r="E109" s="269">
        <v>62458</v>
      </c>
      <c r="F109" s="263">
        <v>51485</v>
      </c>
      <c r="G109" s="32">
        <f t="shared" si="4"/>
        <v>58.49222700880314</v>
      </c>
      <c r="H109" s="33">
        <f t="shared" si="3"/>
        <v>-44322</v>
      </c>
    </row>
    <row r="110" spans="1:8" ht="24.75" customHeight="1" thickBot="1">
      <c r="A110" s="91" t="s">
        <v>218</v>
      </c>
      <c r="B110" s="103" t="s">
        <v>219</v>
      </c>
      <c r="C110" s="103"/>
      <c r="D110" s="289"/>
      <c r="E110" s="258"/>
      <c r="F110" s="260">
        <v>968</v>
      </c>
      <c r="G110" s="29"/>
      <c r="H110" s="30">
        <f t="shared" si="3"/>
        <v>0</v>
      </c>
    </row>
    <row r="111" spans="1:9" ht="12.75" thickBot="1">
      <c r="A111" s="72" t="s">
        <v>140</v>
      </c>
      <c r="B111" s="310" t="s">
        <v>141</v>
      </c>
      <c r="C111" s="106">
        <f>C116+C117+C120+C112+C115+C118+C119</f>
        <v>7878.7</v>
      </c>
      <c r="D111" s="248">
        <f>D116+D117+D120+D112+D115+D118+D119</f>
        <v>29859.8</v>
      </c>
      <c r="E111" s="248">
        <f>E116+E117+E120+E112+E115+E118+E119+E113+E114</f>
        <v>9210.77</v>
      </c>
      <c r="F111" s="369">
        <f>F116+F117+F120+F112+F115+F118+F119+F113+F114</f>
        <v>39100.182</v>
      </c>
      <c r="G111" s="19">
        <f t="shared" si="4"/>
        <v>30.846723688705218</v>
      </c>
      <c r="H111" s="20">
        <f t="shared" si="3"/>
        <v>-20649.03</v>
      </c>
      <c r="I111" s="9"/>
    </row>
    <row r="112" spans="1:9" ht="12">
      <c r="A112" s="13" t="s">
        <v>427</v>
      </c>
      <c r="B112" s="68" t="s">
        <v>441</v>
      </c>
      <c r="C112" s="109"/>
      <c r="D112" s="290"/>
      <c r="E112" s="275"/>
      <c r="F112" s="370"/>
      <c r="G112" s="32"/>
      <c r="H112" s="33">
        <f t="shared" si="3"/>
        <v>0</v>
      </c>
      <c r="I112" s="9"/>
    </row>
    <row r="113" spans="1:9" ht="12">
      <c r="A113" s="13" t="s">
        <v>427</v>
      </c>
      <c r="B113" s="68" t="s">
        <v>430</v>
      </c>
      <c r="C113" s="68"/>
      <c r="D113" s="269"/>
      <c r="E113" s="136"/>
      <c r="F113" s="263"/>
      <c r="G113" s="17"/>
      <c r="H113" s="88">
        <f t="shared" si="3"/>
        <v>0</v>
      </c>
      <c r="I113" s="9"/>
    </row>
    <row r="114" spans="1:9" ht="12">
      <c r="A114" s="13" t="s">
        <v>427</v>
      </c>
      <c r="B114" s="68" t="s">
        <v>431</v>
      </c>
      <c r="C114" s="68"/>
      <c r="D114" s="269"/>
      <c r="E114" s="136"/>
      <c r="F114" s="263"/>
      <c r="G114" s="17"/>
      <c r="H114" s="88">
        <f t="shared" si="3"/>
        <v>0</v>
      </c>
      <c r="I114" s="9"/>
    </row>
    <row r="115" spans="1:9" ht="12">
      <c r="A115" s="13" t="s">
        <v>428</v>
      </c>
      <c r="B115" s="68" t="s">
        <v>143</v>
      </c>
      <c r="C115" s="68"/>
      <c r="D115" s="269"/>
      <c r="E115" s="259"/>
      <c r="F115" s="264"/>
      <c r="G115" s="17"/>
      <c r="H115" s="88">
        <f t="shared" si="3"/>
        <v>0</v>
      </c>
      <c r="I115" s="9"/>
    </row>
    <row r="116" spans="1:9" ht="12">
      <c r="A116" s="34" t="s">
        <v>429</v>
      </c>
      <c r="B116" s="75" t="s">
        <v>145</v>
      </c>
      <c r="C116" s="75"/>
      <c r="D116" s="267">
        <v>20897</v>
      </c>
      <c r="E116" s="258">
        <v>7487</v>
      </c>
      <c r="F116" s="260">
        <v>31209</v>
      </c>
      <c r="G116" s="17"/>
      <c r="H116" s="88">
        <f t="shared" si="3"/>
        <v>-13410</v>
      </c>
      <c r="I116" s="9"/>
    </row>
    <row r="117" spans="1:8" ht="12">
      <c r="A117" s="58" t="s">
        <v>148</v>
      </c>
      <c r="B117" s="67" t="s">
        <v>149</v>
      </c>
      <c r="C117" s="67"/>
      <c r="D117" s="270"/>
      <c r="E117" s="259"/>
      <c r="F117" s="264"/>
      <c r="G117" s="17"/>
      <c r="H117" s="88">
        <f t="shared" si="3"/>
        <v>0</v>
      </c>
    </row>
    <row r="118" spans="1:8" ht="12">
      <c r="A118" s="13" t="s">
        <v>241</v>
      </c>
      <c r="B118" s="68" t="s">
        <v>237</v>
      </c>
      <c r="C118" s="68"/>
      <c r="D118" s="269"/>
      <c r="E118" s="136"/>
      <c r="F118" s="263"/>
      <c r="G118" s="17"/>
      <c r="H118" s="88">
        <f t="shared" si="3"/>
        <v>0</v>
      </c>
    </row>
    <row r="119" spans="1:9" s="9" customFormat="1" ht="13.5" thickBot="1">
      <c r="A119" s="13" t="s">
        <v>370</v>
      </c>
      <c r="B119" s="304" t="s">
        <v>153</v>
      </c>
      <c r="C119" s="114">
        <v>3276</v>
      </c>
      <c r="D119" s="291">
        <v>3276</v>
      </c>
      <c r="E119" s="136"/>
      <c r="F119" s="263"/>
      <c r="G119" s="29">
        <f>E119/D119*100</f>
        <v>0</v>
      </c>
      <c r="H119" s="30">
        <f t="shared" si="3"/>
        <v>-3276</v>
      </c>
      <c r="I119" s="4"/>
    </row>
    <row r="120" spans="1:8" ht="12.75" thickBot="1">
      <c r="A120" s="72" t="s">
        <v>151</v>
      </c>
      <c r="B120" s="311" t="s">
        <v>152</v>
      </c>
      <c r="C120" s="116">
        <f>C122+C123+C124+C125+C126+C121+C127+C130+C129</f>
        <v>4602.7</v>
      </c>
      <c r="D120" s="248">
        <f>D122+D123+D124+D125+D126+D121+D127+D130+D129</f>
        <v>5686.8</v>
      </c>
      <c r="E120" s="248">
        <f>E122+E123+E124+E125+E126+E121+E127+E130+E129</f>
        <v>1723.77</v>
      </c>
      <c r="F120" s="369">
        <f>F122+F123+F124+F125+F126+F121+F127+F130+F129</f>
        <v>7891.182000000001</v>
      </c>
      <c r="G120" s="19">
        <f>E120/D120*100</f>
        <v>30.311774635999157</v>
      </c>
      <c r="H120" s="20">
        <f t="shared" si="3"/>
        <v>-3963.03</v>
      </c>
    </row>
    <row r="121" spans="1:8" ht="24.75" customHeight="1">
      <c r="A121" s="13" t="s">
        <v>151</v>
      </c>
      <c r="B121" s="132" t="s">
        <v>433</v>
      </c>
      <c r="C121" s="68"/>
      <c r="D121" s="269"/>
      <c r="E121" s="136"/>
      <c r="F121" s="263"/>
      <c r="G121" s="32"/>
      <c r="H121" s="33">
        <f t="shared" si="3"/>
        <v>0</v>
      </c>
    </row>
    <row r="122" spans="1:8" ht="12">
      <c r="A122" s="27" t="s">
        <v>151</v>
      </c>
      <c r="B122" s="79" t="s">
        <v>154</v>
      </c>
      <c r="C122" s="79"/>
      <c r="D122" s="268"/>
      <c r="E122" s="121"/>
      <c r="F122" s="261">
        <v>4521.118</v>
      </c>
      <c r="G122" s="17"/>
      <c r="H122" s="88">
        <f t="shared" si="3"/>
        <v>0</v>
      </c>
    </row>
    <row r="123" spans="1:8" ht="12">
      <c r="A123" s="27" t="s">
        <v>151</v>
      </c>
      <c r="B123" s="67" t="s">
        <v>155</v>
      </c>
      <c r="C123" s="67">
        <v>219.6</v>
      </c>
      <c r="D123" s="270">
        <v>122</v>
      </c>
      <c r="E123" s="259">
        <v>54.5</v>
      </c>
      <c r="F123" s="264">
        <v>61.4</v>
      </c>
      <c r="G123" s="17">
        <f>E123/D123*100</f>
        <v>44.67213114754098</v>
      </c>
      <c r="H123" s="88">
        <f t="shared" si="3"/>
        <v>-67.5</v>
      </c>
    </row>
    <row r="124" spans="1:8" ht="12">
      <c r="A124" s="27" t="s">
        <v>151</v>
      </c>
      <c r="B124" s="79" t="s">
        <v>411</v>
      </c>
      <c r="C124" s="67"/>
      <c r="D124" s="270">
        <v>2097</v>
      </c>
      <c r="E124" s="259"/>
      <c r="F124" s="264"/>
      <c r="G124" s="17"/>
      <c r="H124" s="88">
        <f t="shared" si="3"/>
        <v>-2097</v>
      </c>
    </row>
    <row r="125" spans="1:8" ht="12" hidden="1">
      <c r="A125" s="27" t="s">
        <v>151</v>
      </c>
      <c r="B125" s="79" t="s">
        <v>251</v>
      </c>
      <c r="C125" s="79"/>
      <c r="D125" s="268"/>
      <c r="E125" s="121"/>
      <c r="F125" s="261"/>
      <c r="G125" s="17" t="e">
        <f>E125/D125*100</f>
        <v>#DIV/0!</v>
      </c>
      <c r="H125" s="88">
        <f t="shared" si="3"/>
        <v>0</v>
      </c>
    </row>
    <row r="126" spans="1:8" ht="12">
      <c r="A126" s="27" t="s">
        <v>151</v>
      </c>
      <c r="B126" s="79" t="s">
        <v>290</v>
      </c>
      <c r="C126" s="67"/>
      <c r="D126" s="270"/>
      <c r="E126" s="259"/>
      <c r="F126" s="264"/>
      <c r="G126" s="17"/>
      <c r="H126" s="88">
        <f t="shared" si="3"/>
        <v>0</v>
      </c>
    </row>
    <row r="127" spans="1:8" ht="12.75">
      <c r="A127" s="27" t="s">
        <v>151</v>
      </c>
      <c r="B127" s="229" t="s">
        <v>341</v>
      </c>
      <c r="C127" s="160"/>
      <c r="D127" s="291">
        <v>1438.9</v>
      </c>
      <c r="E127" s="121">
        <v>431.67</v>
      </c>
      <c r="F127" s="261"/>
      <c r="G127" s="17"/>
      <c r="H127" s="88">
        <f t="shared" si="3"/>
        <v>-1007.23</v>
      </c>
    </row>
    <row r="128" spans="1:8" ht="12" hidden="1">
      <c r="A128" s="27" t="s">
        <v>151</v>
      </c>
      <c r="B128" s="114" t="s">
        <v>331</v>
      </c>
      <c r="C128" s="123"/>
      <c r="D128" s="292"/>
      <c r="E128" s="121"/>
      <c r="F128" s="261"/>
      <c r="G128" s="17" t="e">
        <f aca="true" t="shared" si="5" ref="G128:G133">E128/D128*100</f>
        <v>#DIV/0!</v>
      </c>
      <c r="H128" s="88">
        <f t="shared" si="3"/>
        <v>0</v>
      </c>
    </row>
    <row r="129" spans="1:9" ht="13.5" customHeight="1">
      <c r="A129" s="27" t="s">
        <v>151</v>
      </c>
      <c r="B129" s="114" t="s">
        <v>443</v>
      </c>
      <c r="C129" s="123">
        <v>2321.5</v>
      </c>
      <c r="D129" s="292">
        <v>2028.9</v>
      </c>
      <c r="E129" s="121">
        <v>1237.6</v>
      </c>
      <c r="F129" s="261">
        <v>1247.064</v>
      </c>
      <c r="G129" s="17">
        <f t="shared" si="5"/>
        <v>60.99857065404899</v>
      </c>
      <c r="H129" s="88">
        <f t="shared" si="3"/>
        <v>-791.3000000000002</v>
      </c>
      <c r="I129" s="1"/>
    </row>
    <row r="130" spans="1:9" s="232" customFormat="1" ht="13.5" thickBot="1">
      <c r="A130" s="228" t="s">
        <v>151</v>
      </c>
      <c r="B130" s="229" t="s">
        <v>442</v>
      </c>
      <c r="C130" s="233">
        <v>2061.6</v>
      </c>
      <c r="D130" s="293"/>
      <c r="E130" s="276"/>
      <c r="F130" s="371">
        <v>2061.6</v>
      </c>
      <c r="G130" s="17" t="e">
        <f t="shared" si="5"/>
        <v>#DIV/0!</v>
      </c>
      <c r="H130" s="88">
        <f t="shared" si="3"/>
        <v>0</v>
      </c>
      <c r="I130" s="231"/>
    </row>
    <row r="131" spans="1:9" s="232" customFormat="1" ht="13.5" hidden="1" thickBot="1">
      <c r="A131" s="228" t="s">
        <v>151</v>
      </c>
      <c r="B131" s="164" t="s">
        <v>342</v>
      </c>
      <c r="C131" s="237"/>
      <c r="D131" s="277"/>
      <c r="E131" s="277"/>
      <c r="F131" s="372"/>
      <c r="G131" s="17" t="e">
        <f t="shared" si="5"/>
        <v>#DIV/0!</v>
      </c>
      <c r="H131" s="88">
        <f t="shared" si="3"/>
        <v>0</v>
      </c>
      <c r="I131" s="240"/>
    </row>
    <row r="132" spans="1:9" ht="12.75" hidden="1" thickBot="1">
      <c r="A132" s="27" t="s">
        <v>151</v>
      </c>
      <c r="B132" s="79" t="s">
        <v>333</v>
      </c>
      <c r="C132" s="114"/>
      <c r="D132" s="291"/>
      <c r="E132" s="121"/>
      <c r="F132" s="261"/>
      <c r="G132" s="29" t="e">
        <f t="shared" si="5"/>
        <v>#DIV/0!</v>
      </c>
      <c r="H132" s="30">
        <f t="shared" si="3"/>
        <v>0</v>
      </c>
      <c r="I132" s="1"/>
    </row>
    <row r="133" spans="1:9" ht="12.75" thickBot="1">
      <c r="A133" s="72" t="s">
        <v>157</v>
      </c>
      <c r="B133" s="312" t="s">
        <v>158</v>
      </c>
      <c r="C133" s="243">
        <f>C134+C138+C140+C139+C155+C156+C154</f>
        <v>172654.9</v>
      </c>
      <c r="D133" s="252">
        <f>D134+D138+D140+D139+D155+D156+D154+D153+D152</f>
        <v>174158.69999999998</v>
      </c>
      <c r="E133" s="252">
        <f>E134+E138+E140+E139+E155+E156+E154+E153+E152</f>
        <v>98500.42611000003</v>
      </c>
      <c r="F133" s="252">
        <f>F134+F138+F140+F139+F155+F156+F154+F153+F152</f>
        <v>97873.30695000001</v>
      </c>
      <c r="G133" s="19">
        <f t="shared" si="5"/>
        <v>56.55785562822876</v>
      </c>
      <c r="H133" s="20">
        <f>E133-D133</f>
        <v>-75658.27388999995</v>
      </c>
      <c r="I133" s="1"/>
    </row>
    <row r="134" spans="1:8" ht="12">
      <c r="A134" s="58" t="s">
        <v>159</v>
      </c>
      <c r="B134" s="67" t="s">
        <v>457</v>
      </c>
      <c r="C134" s="67">
        <v>537.3</v>
      </c>
      <c r="D134" s="270">
        <v>476.8</v>
      </c>
      <c r="E134" s="264">
        <v>268.65</v>
      </c>
      <c r="F134" s="264">
        <v>631.6</v>
      </c>
      <c r="G134" s="55"/>
      <c r="H134" s="33">
        <f>E134-D134</f>
        <v>-208.15000000000003</v>
      </c>
    </row>
    <row r="135" spans="1:8" s="9" customFormat="1" ht="12" customHeight="1" hidden="1">
      <c r="A135" s="183" t="s">
        <v>4</v>
      </c>
      <c r="B135" s="349"/>
      <c r="C135" s="183" t="s">
        <v>238</v>
      </c>
      <c r="D135" s="317" t="s">
        <v>238</v>
      </c>
      <c r="E135" s="316"/>
      <c r="F135" s="316"/>
      <c r="G135" s="621"/>
      <c r="H135" s="621"/>
    </row>
    <row r="136" spans="1:8" s="9" customFormat="1" ht="12" customHeight="1" hidden="1">
      <c r="A136" s="183" t="s">
        <v>6</v>
      </c>
      <c r="B136" s="176" t="s">
        <v>7</v>
      </c>
      <c r="C136" s="183" t="s">
        <v>239</v>
      </c>
      <c r="D136" s="317" t="s">
        <v>239</v>
      </c>
      <c r="E136" s="187"/>
      <c r="F136" s="187"/>
      <c r="G136" s="173"/>
      <c r="H136" s="7"/>
    </row>
    <row r="137" spans="1:8" ht="12.75" customHeight="1" hidden="1">
      <c r="A137" s="184" t="s">
        <v>9</v>
      </c>
      <c r="B137" s="179"/>
      <c r="C137" s="184" t="s">
        <v>8</v>
      </c>
      <c r="D137" s="318" t="s">
        <v>8</v>
      </c>
      <c r="E137" s="188"/>
      <c r="F137" s="188"/>
      <c r="G137" s="173"/>
      <c r="H137" s="7"/>
    </row>
    <row r="138" spans="1:9" ht="12">
      <c r="A138" s="58" t="s">
        <v>162</v>
      </c>
      <c r="B138" s="67" t="s">
        <v>458</v>
      </c>
      <c r="C138" s="68">
        <v>1386.8</v>
      </c>
      <c r="D138" s="269">
        <v>1248.2</v>
      </c>
      <c r="E138" s="259">
        <v>1248.2</v>
      </c>
      <c r="F138" s="264">
        <v>652.7</v>
      </c>
      <c r="G138" s="52"/>
      <c r="H138" s="89"/>
      <c r="I138" s="9"/>
    </row>
    <row r="139" spans="1:9" ht="24.75" customHeight="1" thickBot="1">
      <c r="A139" s="58" t="s">
        <v>213</v>
      </c>
      <c r="B139" s="134" t="s">
        <v>388</v>
      </c>
      <c r="C139" s="132">
        <v>168.1</v>
      </c>
      <c r="D139" s="295">
        <v>247.5</v>
      </c>
      <c r="E139" s="259">
        <v>247.47951</v>
      </c>
      <c r="F139" s="264">
        <v>79.01645</v>
      </c>
      <c r="G139" s="39"/>
      <c r="H139" s="30">
        <f>E139-D139</f>
        <v>-0.020489999999995234</v>
      </c>
      <c r="I139" s="9"/>
    </row>
    <row r="140" spans="1:8" ht="12.75" thickBot="1">
      <c r="A140" s="100" t="s">
        <v>168</v>
      </c>
      <c r="B140" s="309" t="s">
        <v>169</v>
      </c>
      <c r="C140" s="128">
        <f>C141+C142+C143+C144+C146+C147+C148+C149+C145+C150+C151</f>
        <v>120258.9</v>
      </c>
      <c r="D140" s="246">
        <f>D141+D142+D143+D144+D146+D147+D148+D149+D145+D150+D151</f>
        <v>119886.39999999998</v>
      </c>
      <c r="E140" s="246">
        <f>E141+E142+E143+E144+E146+E147+E148+E149+E145+E150+E151</f>
        <v>70027.12700000001</v>
      </c>
      <c r="F140" s="373">
        <f>F141+F142+F143+F144+F146+F147+F148+F149+F145+F150</f>
        <v>71497.4345</v>
      </c>
      <c r="G140" s="19">
        <f>E140/D140*100</f>
        <v>58.4112351359287</v>
      </c>
      <c r="H140" s="20">
        <f aca="true" t="shared" si="6" ref="H140:H177">E140-D140</f>
        <v>-49859.27299999997</v>
      </c>
    </row>
    <row r="141" spans="1:8" ht="11.25" customHeight="1">
      <c r="A141" s="13" t="s">
        <v>168</v>
      </c>
      <c r="B141" s="132" t="s">
        <v>224</v>
      </c>
      <c r="C141" s="161">
        <v>27</v>
      </c>
      <c r="D141" s="295">
        <v>27</v>
      </c>
      <c r="E141" s="136"/>
      <c r="F141" s="263"/>
      <c r="G141" s="32">
        <f aca="true" t="shared" si="7" ref="G141:G159">E141/D141*100</f>
        <v>0</v>
      </c>
      <c r="H141" s="33">
        <f t="shared" si="6"/>
        <v>-27</v>
      </c>
    </row>
    <row r="142" spans="1:8" ht="24" customHeight="1">
      <c r="A142" s="13" t="s">
        <v>168</v>
      </c>
      <c r="B142" s="132" t="s">
        <v>212</v>
      </c>
      <c r="C142" s="132">
        <v>1973.2</v>
      </c>
      <c r="D142" s="295">
        <v>1973.2</v>
      </c>
      <c r="E142" s="136">
        <v>1492.526</v>
      </c>
      <c r="F142" s="263">
        <v>1453.8</v>
      </c>
      <c r="G142" s="17">
        <f t="shared" si="7"/>
        <v>75.63987431583216</v>
      </c>
      <c r="H142" s="88">
        <f t="shared" si="6"/>
        <v>-480.674</v>
      </c>
    </row>
    <row r="143" spans="1:8" ht="12">
      <c r="A143" s="13" t="s">
        <v>168</v>
      </c>
      <c r="B143" s="68" t="s">
        <v>170</v>
      </c>
      <c r="C143" s="68">
        <v>7282.9</v>
      </c>
      <c r="D143" s="269">
        <v>7173.5</v>
      </c>
      <c r="E143" s="136">
        <v>3902.6344</v>
      </c>
      <c r="F143" s="263">
        <v>4989.5845</v>
      </c>
      <c r="G143" s="17">
        <f t="shared" si="7"/>
        <v>54.40349062521781</v>
      </c>
      <c r="H143" s="88">
        <f t="shared" si="6"/>
        <v>-3270.8656</v>
      </c>
    </row>
    <row r="144" spans="1:8" ht="12">
      <c r="A144" s="58" t="s">
        <v>168</v>
      </c>
      <c r="B144" s="67" t="s">
        <v>171</v>
      </c>
      <c r="C144" s="67">
        <v>95394.9</v>
      </c>
      <c r="D144" s="270">
        <v>95394.9</v>
      </c>
      <c r="E144" s="259">
        <v>56283</v>
      </c>
      <c r="F144" s="264">
        <v>57407</v>
      </c>
      <c r="G144" s="17">
        <f t="shared" si="7"/>
        <v>59.00000943446663</v>
      </c>
      <c r="H144" s="88">
        <f t="shared" si="6"/>
        <v>-39111.899999999994</v>
      </c>
    </row>
    <row r="145" spans="1:8" ht="12">
      <c r="A145" s="58" t="s">
        <v>168</v>
      </c>
      <c r="B145" s="67" t="s">
        <v>371</v>
      </c>
      <c r="C145" s="67">
        <v>12989.4</v>
      </c>
      <c r="D145" s="270">
        <v>12989.4</v>
      </c>
      <c r="E145" s="259">
        <v>7144</v>
      </c>
      <c r="F145" s="264">
        <v>6554</v>
      </c>
      <c r="G145" s="17">
        <f t="shared" si="7"/>
        <v>54.99869124054999</v>
      </c>
      <c r="H145" s="88">
        <f t="shared" si="6"/>
        <v>-5845.4</v>
      </c>
    </row>
    <row r="146" spans="1:8" ht="12">
      <c r="A146" s="58" t="s">
        <v>168</v>
      </c>
      <c r="B146" s="67" t="s">
        <v>173</v>
      </c>
      <c r="C146" s="67">
        <v>419.5</v>
      </c>
      <c r="D146" s="270">
        <v>419.5</v>
      </c>
      <c r="E146" s="259">
        <v>209.75</v>
      </c>
      <c r="F146" s="264">
        <v>209.7</v>
      </c>
      <c r="G146" s="17">
        <f t="shared" si="7"/>
        <v>50</v>
      </c>
      <c r="H146" s="88">
        <f t="shared" si="6"/>
        <v>-209.75</v>
      </c>
    </row>
    <row r="147" spans="1:8" ht="12">
      <c r="A147" s="58" t="s">
        <v>168</v>
      </c>
      <c r="B147" s="67" t="s">
        <v>174</v>
      </c>
      <c r="C147" s="67">
        <v>1405.6</v>
      </c>
      <c r="D147" s="270">
        <v>1142.5</v>
      </c>
      <c r="E147" s="259">
        <v>551.8666</v>
      </c>
      <c r="F147" s="264">
        <v>510</v>
      </c>
      <c r="G147" s="17">
        <f t="shared" si="7"/>
        <v>48.303422319474834</v>
      </c>
      <c r="H147" s="88">
        <f t="shared" si="6"/>
        <v>-590.6334</v>
      </c>
    </row>
    <row r="148" spans="1:10" ht="12">
      <c r="A148" s="58" t="s">
        <v>168</v>
      </c>
      <c r="B148" s="67" t="s">
        <v>377</v>
      </c>
      <c r="C148" s="67">
        <v>289.5</v>
      </c>
      <c r="D148" s="270">
        <v>289.5</v>
      </c>
      <c r="E148" s="259">
        <v>173</v>
      </c>
      <c r="F148" s="264">
        <v>173</v>
      </c>
      <c r="G148" s="17">
        <f t="shared" si="7"/>
        <v>59.758203799654574</v>
      </c>
      <c r="H148" s="88">
        <f t="shared" si="6"/>
        <v>-116.5</v>
      </c>
      <c r="J148" s="1"/>
    </row>
    <row r="149" spans="1:8" ht="12.75">
      <c r="A149" s="58" t="s">
        <v>168</v>
      </c>
      <c r="B149" s="162" t="s">
        <v>292</v>
      </c>
      <c r="C149" s="68">
        <v>9.5</v>
      </c>
      <c r="D149" s="269">
        <v>9.5</v>
      </c>
      <c r="E149" s="121">
        <v>4.75</v>
      </c>
      <c r="F149" s="261">
        <v>6.35</v>
      </c>
      <c r="G149" s="17">
        <f t="shared" si="7"/>
        <v>50</v>
      </c>
      <c r="H149" s="88">
        <f t="shared" si="6"/>
        <v>-4.75</v>
      </c>
    </row>
    <row r="150" spans="1:8" ht="25.5">
      <c r="A150" s="58" t="s">
        <v>168</v>
      </c>
      <c r="B150" s="314" t="s">
        <v>389</v>
      </c>
      <c r="C150" s="68">
        <v>324.2</v>
      </c>
      <c r="D150" s="269">
        <v>324.2</v>
      </c>
      <c r="E150" s="121">
        <v>194</v>
      </c>
      <c r="F150" s="261">
        <v>194</v>
      </c>
      <c r="G150" s="17">
        <f>E150/D150*100</f>
        <v>59.839605181986435</v>
      </c>
      <c r="H150" s="88">
        <f t="shared" si="6"/>
        <v>-130.2</v>
      </c>
    </row>
    <row r="151" spans="1:8" ht="25.5">
      <c r="A151" s="27" t="s">
        <v>168</v>
      </c>
      <c r="B151" s="606" t="s">
        <v>444</v>
      </c>
      <c r="C151" s="75">
        <v>143.2</v>
      </c>
      <c r="D151" s="267">
        <v>143.2</v>
      </c>
      <c r="E151" s="121">
        <v>71.6</v>
      </c>
      <c r="F151" s="261"/>
      <c r="G151" s="29">
        <f t="shared" si="7"/>
        <v>50</v>
      </c>
      <c r="H151" s="30">
        <f t="shared" si="6"/>
        <v>-71.6</v>
      </c>
    </row>
    <row r="152" spans="1:8" ht="15" customHeight="1">
      <c r="A152" s="48" t="s">
        <v>180</v>
      </c>
      <c r="B152" s="607" t="s">
        <v>446</v>
      </c>
      <c r="C152" s="259">
        <v>1549.8</v>
      </c>
      <c r="D152" s="259">
        <v>1549.8</v>
      </c>
      <c r="E152" s="259">
        <v>725</v>
      </c>
      <c r="F152" s="259">
        <v>500</v>
      </c>
      <c r="G152" s="17">
        <f>E152/D152*100</f>
        <v>46.78022970705898</v>
      </c>
      <c r="H152" s="88">
        <f>E152-D152</f>
        <v>-824.8</v>
      </c>
    </row>
    <row r="153" spans="1:8" ht="12.75">
      <c r="A153" s="13" t="s">
        <v>454</v>
      </c>
      <c r="B153" s="314" t="s">
        <v>455</v>
      </c>
      <c r="C153" s="68"/>
      <c r="D153" s="269">
        <v>196.7</v>
      </c>
      <c r="E153" s="258">
        <v>194.7108</v>
      </c>
      <c r="F153" s="260"/>
      <c r="G153" s="32">
        <f>E153/D153*100</f>
        <v>98.98871377732588</v>
      </c>
      <c r="H153" s="33">
        <f>E153-D153</f>
        <v>-1.9891999999999825</v>
      </c>
    </row>
    <row r="154" spans="1:8" ht="48">
      <c r="A154" s="48" t="s">
        <v>317</v>
      </c>
      <c r="B154" s="132" t="s">
        <v>397</v>
      </c>
      <c r="C154" s="68">
        <v>1326.3</v>
      </c>
      <c r="D154" s="269">
        <v>1470.6</v>
      </c>
      <c r="E154" s="121"/>
      <c r="F154" s="261">
        <v>827.6</v>
      </c>
      <c r="G154" s="17">
        <f t="shared" si="7"/>
        <v>0</v>
      </c>
      <c r="H154" s="88">
        <f t="shared" si="6"/>
        <v>-1470.6</v>
      </c>
    </row>
    <row r="155" spans="1:8" ht="48.75" thickBot="1">
      <c r="A155" s="48" t="s">
        <v>317</v>
      </c>
      <c r="B155" s="132" t="s">
        <v>223</v>
      </c>
      <c r="C155" s="132">
        <v>3411.2</v>
      </c>
      <c r="D155" s="295">
        <v>3516.4</v>
      </c>
      <c r="E155" s="121">
        <v>2825.8828</v>
      </c>
      <c r="F155" s="261">
        <v>2007.1</v>
      </c>
      <c r="G155" s="29">
        <f t="shared" si="7"/>
        <v>80.36295074508018</v>
      </c>
      <c r="H155" s="30">
        <f t="shared" si="6"/>
        <v>-690.5172000000002</v>
      </c>
    </row>
    <row r="156" spans="1:8" ht="15" customHeight="1" thickBot="1">
      <c r="A156" s="347" t="s">
        <v>182</v>
      </c>
      <c r="B156" s="309" t="s">
        <v>183</v>
      </c>
      <c r="C156" s="364">
        <f>C158+C157</f>
        <v>45566.3</v>
      </c>
      <c r="D156" s="364">
        <f>D158+D157</f>
        <v>45566.3</v>
      </c>
      <c r="E156" s="364">
        <f>E158+E157</f>
        <v>22963.376</v>
      </c>
      <c r="F156" s="364">
        <f>F158+F157</f>
        <v>21677.856</v>
      </c>
      <c r="G156" s="19">
        <f t="shared" si="7"/>
        <v>50.395524762818134</v>
      </c>
      <c r="H156" s="20">
        <f t="shared" si="6"/>
        <v>-22602.924000000003</v>
      </c>
    </row>
    <row r="157" spans="1:8" ht="15" customHeight="1" thickBot="1">
      <c r="A157" s="139" t="s">
        <v>184</v>
      </c>
      <c r="B157" s="140" t="s">
        <v>445</v>
      </c>
      <c r="C157" s="259">
        <v>11789.3</v>
      </c>
      <c r="D157" s="259">
        <v>11789.3</v>
      </c>
      <c r="E157" s="259">
        <v>6091.376</v>
      </c>
      <c r="F157" s="264">
        <v>5497.856</v>
      </c>
      <c r="G157" s="32">
        <f>E157/D157*100</f>
        <v>51.66868261898502</v>
      </c>
      <c r="H157" s="33">
        <f t="shared" si="6"/>
        <v>-5697.923999999999</v>
      </c>
    </row>
    <row r="158" spans="1:8" ht="15" customHeight="1" thickBot="1">
      <c r="A158" s="139" t="s">
        <v>184</v>
      </c>
      <c r="B158" s="140" t="s">
        <v>400</v>
      </c>
      <c r="C158" s="114">
        <v>33777</v>
      </c>
      <c r="D158" s="291">
        <v>33777</v>
      </c>
      <c r="E158" s="121">
        <v>16872</v>
      </c>
      <c r="F158" s="261">
        <v>16180</v>
      </c>
      <c r="G158" s="29">
        <f t="shared" si="7"/>
        <v>49.951150190958344</v>
      </c>
      <c r="H158" s="30">
        <f t="shared" si="6"/>
        <v>-16905</v>
      </c>
    </row>
    <row r="159" spans="1:8" ht="12.75" thickBot="1">
      <c r="A159" s="72" t="s">
        <v>186</v>
      </c>
      <c r="B159" s="309" t="s">
        <v>206</v>
      </c>
      <c r="C159" s="19">
        <f>C160+C166+C162+C168</f>
        <v>22620.4</v>
      </c>
      <c r="D159" s="245">
        <f>D160+D166+D162+D163+D164+D165+D161</f>
        <v>10528.7</v>
      </c>
      <c r="E159" s="245">
        <f>E160+E166+E162+E163+E164+E165+E161</f>
        <v>9036.063540000001</v>
      </c>
      <c r="F159" s="97">
        <f>F160+F166+F162+F163+F164+F165+F161+F168</f>
        <v>41500</v>
      </c>
      <c r="G159" s="98">
        <f t="shared" si="7"/>
        <v>85.82316468319927</v>
      </c>
      <c r="H159" s="138">
        <f t="shared" si="6"/>
        <v>-1492.6364599999997</v>
      </c>
    </row>
    <row r="160" spans="1:8" ht="12">
      <c r="A160" s="34" t="s">
        <v>188</v>
      </c>
      <c r="B160" s="75" t="s">
        <v>420</v>
      </c>
      <c r="C160" s="75"/>
      <c r="D160" s="267">
        <v>1504</v>
      </c>
      <c r="E160" s="258">
        <v>1504</v>
      </c>
      <c r="F160" s="260">
        <v>1500</v>
      </c>
      <c r="G160" s="32"/>
      <c r="H160" s="33">
        <f t="shared" si="6"/>
        <v>0</v>
      </c>
    </row>
    <row r="161" spans="1:8" ht="24">
      <c r="A161" s="48" t="s">
        <v>188</v>
      </c>
      <c r="B161" s="49" t="s">
        <v>399</v>
      </c>
      <c r="C161" s="53"/>
      <c r="D161" s="262"/>
      <c r="E161" s="259"/>
      <c r="F161" s="264"/>
      <c r="G161" s="17"/>
      <c r="H161" s="88">
        <f t="shared" si="6"/>
        <v>0</v>
      </c>
    </row>
    <row r="162" spans="1:8" ht="12">
      <c r="A162" s="34" t="s">
        <v>281</v>
      </c>
      <c r="B162" s="132" t="s">
        <v>461</v>
      </c>
      <c r="C162" s="49"/>
      <c r="D162" s="285">
        <v>15.2</v>
      </c>
      <c r="E162" s="259">
        <v>15.2</v>
      </c>
      <c r="F162" s="264"/>
      <c r="G162" s="17"/>
      <c r="H162" s="88">
        <f t="shared" si="6"/>
        <v>0</v>
      </c>
    </row>
    <row r="163" spans="1:8" ht="12">
      <c r="A163" s="48" t="s">
        <v>352</v>
      </c>
      <c r="B163" s="49" t="s">
        <v>354</v>
      </c>
      <c r="C163" s="49"/>
      <c r="D163" s="285">
        <v>100</v>
      </c>
      <c r="E163" s="259">
        <v>100</v>
      </c>
      <c r="F163" s="264"/>
      <c r="G163" s="17"/>
      <c r="H163" s="88">
        <f t="shared" si="6"/>
        <v>0</v>
      </c>
    </row>
    <row r="164" spans="1:8" ht="12">
      <c r="A164" s="48" t="s">
        <v>353</v>
      </c>
      <c r="B164" s="49" t="s">
        <v>462</v>
      </c>
      <c r="C164" s="49"/>
      <c r="D164" s="285">
        <v>50</v>
      </c>
      <c r="E164" s="259">
        <v>50</v>
      </c>
      <c r="F164" s="259"/>
      <c r="G164" s="17"/>
      <c r="H164" s="88">
        <f t="shared" si="6"/>
        <v>0</v>
      </c>
    </row>
    <row r="165" spans="1:8" ht="12.75" thickBot="1">
      <c r="A165" s="48" t="s">
        <v>437</v>
      </c>
      <c r="B165" s="103" t="s">
        <v>438</v>
      </c>
      <c r="C165" s="144"/>
      <c r="D165" s="297"/>
      <c r="E165" s="258"/>
      <c r="F165" s="260"/>
      <c r="G165" s="29"/>
      <c r="H165" s="30">
        <f t="shared" si="6"/>
        <v>0</v>
      </c>
    </row>
    <row r="166" spans="1:8" ht="12.75" thickBot="1">
      <c r="A166" s="100" t="s">
        <v>189</v>
      </c>
      <c r="B166" s="309" t="s">
        <v>346</v>
      </c>
      <c r="C166" s="73">
        <f>C167+C168</f>
        <v>11355.2</v>
      </c>
      <c r="D166" s="245">
        <f>D167+D168</f>
        <v>8859.5</v>
      </c>
      <c r="E166" s="73">
        <f>E167+E168</f>
        <v>7366.86354</v>
      </c>
      <c r="F166" s="73">
        <f>F169</f>
        <v>40000</v>
      </c>
      <c r="G166" s="19">
        <f>E166/D166*100</f>
        <v>83.15213657655625</v>
      </c>
      <c r="H166" s="20">
        <f t="shared" si="6"/>
        <v>-1492.6364599999997</v>
      </c>
    </row>
    <row r="167" spans="1:8" ht="12">
      <c r="A167" s="48" t="s">
        <v>190</v>
      </c>
      <c r="B167" s="132" t="s">
        <v>421</v>
      </c>
      <c r="C167" s="132">
        <v>90</v>
      </c>
      <c r="D167" s="295">
        <v>90</v>
      </c>
      <c r="E167" s="136">
        <v>50.97054</v>
      </c>
      <c r="F167" s="37"/>
      <c r="G167" s="32">
        <f>E167/D167*100</f>
        <v>56.63393333333333</v>
      </c>
      <c r="H167" s="33">
        <f t="shared" si="6"/>
        <v>-39.02946</v>
      </c>
    </row>
    <row r="168" spans="1:8" ht="24">
      <c r="A168" s="48" t="s">
        <v>190</v>
      </c>
      <c r="B168" s="174" t="s">
        <v>447</v>
      </c>
      <c r="C168" s="130">
        <v>11265.2</v>
      </c>
      <c r="D168" s="294">
        <v>8769.5</v>
      </c>
      <c r="E168" s="136">
        <v>7315.893</v>
      </c>
      <c r="F168" s="263"/>
      <c r="G168" s="17">
        <f>E168/D168*100</f>
        <v>83.42428872797765</v>
      </c>
      <c r="H168" s="88">
        <f t="shared" si="6"/>
        <v>-1453.607</v>
      </c>
    </row>
    <row r="169" spans="1:8" ht="12.75">
      <c r="A169" s="13" t="s">
        <v>190</v>
      </c>
      <c r="B169" s="241" t="s">
        <v>409</v>
      </c>
      <c r="C169" s="132"/>
      <c r="D169" s="295"/>
      <c r="E169" s="136"/>
      <c r="F169" s="263">
        <v>40000</v>
      </c>
      <c r="G169" s="17"/>
      <c r="H169" s="88">
        <f t="shared" si="6"/>
        <v>0</v>
      </c>
    </row>
    <row r="170" spans="1:8" ht="12.75" thickBot="1">
      <c r="A170" s="34" t="s">
        <v>270</v>
      </c>
      <c r="B170" s="103" t="s">
        <v>271</v>
      </c>
      <c r="C170" s="103"/>
      <c r="D170" s="289"/>
      <c r="E170" s="258"/>
      <c r="F170" s="260"/>
      <c r="G170" s="29"/>
      <c r="H170" s="30">
        <f t="shared" si="6"/>
        <v>0</v>
      </c>
    </row>
    <row r="171" spans="1:8" ht="12.75" thickBot="1">
      <c r="A171" s="72" t="s">
        <v>320</v>
      </c>
      <c r="B171" s="336" t="s">
        <v>256</v>
      </c>
      <c r="C171" s="41"/>
      <c r="D171" s="284"/>
      <c r="E171" s="274">
        <v>3100</v>
      </c>
      <c r="F171" s="278">
        <v>9</v>
      </c>
      <c r="G171" s="73"/>
      <c r="H171" s="20">
        <f t="shared" si="6"/>
        <v>3100</v>
      </c>
    </row>
    <row r="172" spans="1:8" ht="12.75" thickBot="1">
      <c r="A172" s="72" t="s">
        <v>320</v>
      </c>
      <c r="B172" s="336"/>
      <c r="C172" s="41"/>
      <c r="D172" s="284"/>
      <c r="E172" s="245"/>
      <c r="F172" s="604"/>
      <c r="G172" s="23"/>
      <c r="H172" s="24">
        <f t="shared" si="6"/>
        <v>0</v>
      </c>
    </row>
    <row r="173" spans="1:8" ht="12.75" thickBot="1">
      <c r="A173" s="40" t="s">
        <v>228</v>
      </c>
      <c r="B173" s="309" t="s">
        <v>131</v>
      </c>
      <c r="C173" s="41"/>
      <c r="D173" s="284"/>
      <c r="E173" s="245"/>
      <c r="F173" s="274">
        <f>F174</f>
        <v>365.28501</v>
      </c>
      <c r="G173" s="19"/>
      <c r="H173" s="20">
        <f t="shared" si="6"/>
        <v>0</v>
      </c>
    </row>
    <row r="174" spans="1:10" ht="12.75" thickBot="1">
      <c r="A174" s="34" t="s">
        <v>229</v>
      </c>
      <c r="B174" s="34" t="s">
        <v>211</v>
      </c>
      <c r="C174" s="34"/>
      <c r="D174" s="260"/>
      <c r="E174" s="258">
        <v>3.6</v>
      </c>
      <c r="F174" s="260">
        <v>365.28501</v>
      </c>
      <c r="G174" s="23"/>
      <c r="H174" s="24">
        <f t="shared" si="6"/>
        <v>3.6</v>
      </c>
      <c r="J174" s="316"/>
    </row>
    <row r="175" spans="1:8" ht="12.75" thickBot="1">
      <c r="A175" s="40" t="s">
        <v>230</v>
      </c>
      <c r="B175" s="309" t="s">
        <v>132</v>
      </c>
      <c r="C175" s="41"/>
      <c r="D175" s="284"/>
      <c r="E175" s="245">
        <f>E176</f>
        <v>-1266.29709</v>
      </c>
      <c r="F175" s="274">
        <f>F176</f>
        <v>-470.52891</v>
      </c>
      <c r="G175" s="19"/>
      <c r="H175" s="20">
        <f t="shared" si="6"/>
        <v>-1266.29709</v>
      </c>
    </row>
    <row r="176" spans="1:8" ht="12.75" thickBot="1">
      <c r="A176" s="92" t="s">
        <v>231</v>
      </c>
      <c r="B176" s="92" t="s">
        <v>133</v>
      </c>
      <c r="C176" s="92"/>
      <c r="D176" s="136"/>
      <c r="E176" s="136">
        <v>-1266.29709</v>
      </c>
      <c r="F176" s="263">
        <v>-470.52891</v>
      </c>
      <c r="G176" s="23"/>
      <c r="H176" s="24">
        <f t="shared" si="6"/>
        <v>-1266.29709</v>
      </c>
    </row>
    <row r="177" spans="1:8" ht="12.75" thickBot="1">
      <c r="A177" s="72"/>
      <c r="B177" s="137" t="s">
        <v>191</v>
      </c>
      <c r="C177" s="305">
        <f>C107+C8+C171</f>
        <v>373563.6</v>
      </c>
      <c r="D177" s="252">
        <f>D107+D8+D171</f>
        <v>389624.96028</v>
      </c>
      <c r="E177" s="252">
        <f>E8+E106</f>
        <v>221819.40495</v>
      </c>
      <c r="F177" s="278">
        <f>F8+F106</f>
        <v>263807.93753</v>
      </c>
      <c r="G177" s="19">
        <f>E177/D177*100</f>
        <v>56.93151814262406</v>
      </c>
      <c r="H177" s="20">
        <f t="shared" si="6"/>
        <v>-167805.55533</v>
      </c>
    </row>
    <row r="178" spans="1:8" ht="12">
      <c r="A178" s="5"/>
      <c r="B178" s="5"/>
      <c r="C178" s="354"/>
      <c r="D178" s="354"/>
      <c r="E178" s="355"/>
      <c r="F178" s="355"/>
      <c r="G178" s="356"/>
      <c r="H178" s="148"/>
    </row>
    <row r="179" spans="1:8" ht="12.75">
      <c r="A179" s="240" t="s">
        <v>404</v>
      </c>
      <c r="B179" s="240"/>
      <c r="C179" s="358"/>
      <c r="D179" s="358"/>
      <c r="E179" s="359"/>
      <c r="F179" s="359"/>
      <c r="G179" s="356"/>
      <c r="H179" s="148"/>
    </row>
    <row r="180" spans="1:7" ht="12.75">
      <c r="A180" s="240" t="s">
        <v>405</v>
      </c>
      <c r="B180" s="361"/>
      <c r="C180" s="361"/>
      <c r="D180" s="361"/>
      <c r="E180" s="362"/>
      <c r="F180" s="362" t="s">
        <v>406</v>
      </c>
      <c r="G180" s="148"/>
    </row>
    <row r="181" spans="1:7" ht="12.75">
      <c r="A181" s="240"/>
      <c r="B181" s="361"/>
      <c r="C181" s="361"/>
      <c r="D181" s="361"/>
      <c r="E181" s="362"/>
      <c r="F181" s="362"/>
      <c r="G181" s="148"/>
    </row>
    <row r="182" spans="1:7" ht="12" hidden="1">
      <c r="A182" s="1"/>
      <c r="B182" s="146"/>
      <c r="C182" s="146"/>
      <c r="D182" s="146"/>
      <c r="E182" s="147"/>
      <c r="F182" s="147"/>
      <c r="G182" s="148"/>
    </row>
    <row r="183" spans="1:6" ht="12">
      <c r="A183" s="357" t="s">
        <v>407</v>
      </c>
      <c r="B183" s="5"/>
      <c r="C183" s="5"/>
      <c r="D183" s="5"/>
      <c r="E183" s="351"/>
      <c r="F183" s="351"/>
    </row>
    <row r="184" spans="1:7" ht="12">
      <c r="A184" s="357" t="s">
        <v>408</v>
      </c>
      <c r="C184" s="5"/>
      <c r="D184" s="5"/>
      <c r="E184" s="9"/>
      <c r="F184" s="9"/>
      <c r="G184" s="4"/>
    </row>
    <row r="185" ht="12">
      <c r="A185" s="1"/>
    </row>
    <row r="186" ht="12.75"/>
    <row r="187" spans="5:6" ht="12.75">
      <c r="E187" s="352"/>
      <c r="F187" s="352"/>
    </row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</sheetData>
  <sheetProtection/>
  <mergeCells count="3">
    <mergeCell ref="G5:H5"/>
    <mergeCell ref="G26:G27"/>
    <mergeCell ref="G135:H1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310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608" t="s">
        <v>194</v>
      </c>
      <c r="H5" s="609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311</v>
      </c>
      <c r="F6" s="11" t="s">
        <v>311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7">
        <f>D9+D17+D29+D36+D64+D68+D76+D103+D48+D75+D26+D74</f>
        <v>65380.90000000001</v>
      </c>
      <c r="E8" s="17">
        <f>E9+E17+E29+E36+E64+E68+E76+E103+E48+E75+E26+E74</f>
        <v>9829.953000000001</v>
      </c>
      <c r="F8" s="17">
        <f>F9+F17+F29+F36+F64+F68+F76+F103+F48+F75+F26+F74+F73</f>
        <v>6287.449999999999</v>
      </c>
      <c r="G8" s="155">
        <f>E8*100/D8</f>
        <v>15.034900100793964</v>
      </c>
      <c r="H8" s="20">
        <f aca="true" t="shared" si="0" ref="H8:H70">E8-D8</f>
        <v>-55550.94700000001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6053.110000000001</v>
      </c>
      <c r="F9" s="59">
        <f>F10</f>
        <v>5724.45</v>
      </c>
      <c r="G9" s="17">
        <f>E9*100/D9</f>
        <v>14.179886619190405</v>
      </c>
      <c r="H9" s="24">
        <f t="shared" si="0"/>
        <v>-36634.89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6053.110000000001</v>
      </c>
      <c r="F10" s="63">
        <f>F11+F12+F13+F14</f>
        <v>5724.45</v>
      </c>
      <c r="G10" s="23">
        <f>E10*100/D10</f>
        <v>14.179886619190405</v>
      </c>
      <c r="H10" s="30">
        <f t="shared" si="0"/>
        <v>-36634.89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6007.92</v>
      </c>
      <c r="F11" s="52">
        <v>5697.65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43.694</v>
      </c>
      <c r="F12" s="35">
        <v>26.8</v>
      </c>
      <c r="G12" s="32"/>
      <c r="H12" s="33">
        <f t="shared" si="0"/>
        <v>-647.306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1.496</v>
      </c>
      <c r="F13" s="28"/>
      <c r="G13" s="29"/>
      <c r="H13" s="30">
        <f t="shared" si="0"/>
        <v>-110.504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8243</v>
      </c>
      <c r="E17" s="165">
        <f>E18+E21+E23+E24+E25</f>
        <v>1432.0810000000001</v>
      </c>
      <c r="F17" s="165">
        <f>F18+F21+F23+F24+F25</f>
        <v>1192</v>
      </c>
      <c r="G17" s="32">
        <f>E17*100/D17</f>
        <v>17.373298556350843</v>
      </c>
      <c r="H17" s="33">
        <f t="shared" si="0"/>
        <v>-6810.919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424.35699999999997</v>
      </c>
      <c r="F18" s="51">
        <f>F19+F20</f>
        <v>101.7</v>
      </c>
      <c r="G18" s="52">
        <f>E18*100/D18</f>
        <v>18.91917075345519</v>
      </c>
      <c r="H18" s="33">
        <f t="shared" si="0"/>
        <v>-1818.643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224.357</v>
      </c>
      <c r="F19" s="50">
        <v>101.7</v>
      </c>
      <c r="G19" s="52">
        <f>E19*100/D19</f>
        <v>45.23326612903226</v>
      </c>
      <c r="H19" s="33">
        <f t="shared" si="0"/>
        <v>-271.64300000000003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200</v>
      </c>
      <c r="F20" s="50"/>
      <c r="G20" s="52">
        <f>E20*100/D20</f>
        <v>11.448196908986835</v>
      </c>
      <c r="H20" s="33">
        <f t="shared" si="0"/>
        <v>-1547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932.766</v>
      </c>
      <c r="F23" s="37">
        <v>976.8</v>
      </c>
      <c r="G23" s="55">
        <f aca="true" t="shared" si="1" ref="G23:G29">E23*100/D23</f>
        <v>18.09088440651668</v>
      </c>
      <c r="H23" s="56">
        <f t="shared" si="0"/>
        <v>-4223.234</v>
      </c>
    </row>
    <row r="24" spans="1:8" ht="12">
      <c r="A24" s="13" t="s">
        <v>21</v>
      </c>
      <c r="B24" s="13" t="s">
        <v>22</v>
      </c>
      <c r="C24" s="13">
        <v>844</v>
      </c>
      <c r="D24" s="13">
        <v>844</v>
      </c>
      <c r="E24" s="38">
        <v>59.958</v>
      </c>
      <c r="F24" s="38">
        <v>113.5</v>
      </c>
      <c r="G24" s="55">
        <f t="shared" si="1"/>
        <v>7.104028436018957</v>
      </c>
      <c r="H24" s="56">
        <f t="shared" si="0"/>
        <v>-784.042</v>
      </c>
    </row>
    <row r="25" spans="1:8" ht="12">
      <c r="A25" s="13" t="s">
        <v>302</v>
      </c>
      <c r="B25" s="13" t="s">
        <v>303</v>
      </c>
      <c r="C25" s="13"/>
      <c r="D25" s="13"/>
      <c r="E25" s="38">
        <v>15</v>
      </c>
      <c r="F25" s="38"/>
      <c r="G25" s="55"/>
      <c r="H25" s="56">
        <f t="shared" si="0"/>
        <v>15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7792.9</v>
      </c>
      <c r="E26" s="57">
        <f>E27+E28</f>
        <v>403.798</v>
      </c>
      <c r="F26" s="57">
        <f>F27+F28</f>
        <v>224.60000000000002</v>
      </c>
      <c r="G26" s="17">
        <f t="shared" si="1"/>
        <v>5.18161403328671</v>
      </c>
      <c r="H26" s="33">
        <f t="shared" si="0"/>
        <v>-7389.102</v>
      </c>
    </row>
    <row r="27" spans="1:9" ht="12">
      <c r="A27" s="34" t="s">
        <v>25</v>
      </c>
      <c r="B27" s="34" t="s">
        <v>26</v>
      </c>
      <c r="C27" s="34">
        <v>769</v>
      </c>
      <c r="D27" s="34">
        <v>769</v>
      </c>
      <c r="E27" s="39">
        <v>68.772</v>
      </c>
      <c r="F27" s="39">
        <v>0.3</v>
      </c>
      <c r="G27" s="52">
        <f t="shared" si="1"/>
        <v>8.943042912873864</v>
      </c>
      <c r="H27" s="56">
        <f t="shared" si="0"/>
        <v>-700.228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7023.9</v>
      </c>
      <c r="E28" s="52">
        <v>335.026</v>
      </c>
      <c r="F28" s="52">
        <v>224.3</v>
      </c>
      <c r="G28" s="52">
        <f t="shared" si="1"/>
        <v>4.769800253420464</v>
      </c>
      <c r="H28" s="56">
        <f t="shared" si="0"/>
        <v>-6688.874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795.4</v>
      </c>
      <c r="E29" s="59">
        <f>E31+E33+E34</f>
        <v>142.381</v>
      </c>
      <c r="F29" s="59">
        <f>F31+F33+F34</f>
        <v>78.5</v>
      </c>
      <c r="G29" s="29">
        <f t="shared" si="1"/>
        <v>17.90055318078954</v>
      </c>
      <c r="H29" s="24">
        <f t="shared" si="0"/>
        <v>-653.019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134.241</v>
      </c>
      <c r="F31" s="35">
        <f>F32</f>
        <v>77.6</v>
      </c>
      <c r="G31" s="55">
        <f>E31*100/D31</f>
        <v>16.877168720140812</v>
      </c>
      <c r="H31" s="56">
        <f t="shared" si="0"/>
        <v>-661.159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134.241</v>
      </c>
      <c r="F32" s="39">
        <v>77.6</v>
      </c>
      <c r="G32" s="55">
        <f>E32*100/D32</f>
        <v>16.877168720140812</v>
      </c>
      <c r="H32" s="56">
        <f t="shared" si="0"/>
        <v>-661.159</v>
      </c>
    </row>
    <row r="33" spans="1:8" ht="12">
      <c r="A33" s="27" t="s">
        <v>38</v>
      </c>
      <c r="B33" s="27" t="s">
        <v>39</v>
      </c>
      <c r="C33" s="27"/>
      <c r="D33" s="27"/>
      <c r="E33" s="38">
        <v>2.14</v>
      </c>
      <c r="F33" s="38">
        <v>0.9</v>
      </c>
      <c r="G33" s="39" t="e">
        <f>E33*100/D33</f>
        <v>#DIV/0!</v>
      </c>
      <c r="H33" s="60">
        <f t="shared" si="0"/>
        <v>2.14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3229</v>
      </c>
      <c r="E48" s="153">
        <f>E51+E55+E58</f>
        <v>624.545</v>
      </c>
      <c r="F48" s="153">
        <f>F51+F58+F55</f>
        <v>58.4</v>
      </c>
      <c r="G48" s="17">
        <f>E48*100/D48</f>
        <v>19.34174667079591</v>
      </c>
      <c r="H48" s="88">
        <f t="shared" si="0"/>
        <v>-2604.455</v>
      </c>
    </row>
    <row r="49" spans="2:8" ht="0.75" customHeight="1">
      <c r="B49" s="74"/>
      <c r="C49" s="74"/>
      <c r="D49" s="74"/>
      <c r="E49" s="66">
        <f>E51+E58+E63+E53+E62</f>
        <v>1156.2129999999997</v>
      </c>
      <c r="F49" s="66">
        <f>F51+F58+F63+F53+F62</f>
        <v>89</v>
      </c>
      <c r="G49" s="23" t="e">
        <f>E49*100/D49</f>
        <v>#DIV/0!</v>
      </c>
      <c r="H49" s="24">
        <f t="shared" si="0"/>
        <v>1156.2129999999997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2810</v>
      </c>
      <c r="E51" s="35">
        <f>E53</f>
        <v>517.501</v>
      </c>
      <c r="F51" s="35">
        <f>F53</f>
        <v>24.9</v>
      </c>
      <c r="G51" s="63">
        <f>E51*100/D51</f>
        <v>18.41640569395018</v>
      </c>
      <c r="H51" s="60">
        <f t="shared" si="0"/>
        <v>-2292.499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2810</v>
      </c>
      <c r="E53" s="35">
        <v>517.501</v>
      </c>
      <c r="F53" s="35">
        <v>24.9</v>
      </c>
      <c r="G53" s="63">
        <f>E53*100/D53</f>
        <v>18.41640569395018</v>
      </c>
      <c r="H53" s="60">
        <f t="shared" si="0"/>
        <v>-2292.499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107.044</v>
      </c>
      <c r="F58" s="76">
        <f>F60+F62</f>
        <v>33.5</v>
      </c>
      <c r="G58" s="55">
        <f>E58*100/D58</f>
        <v>36.53378839590444</v>
      </c>
      <c r="H58" s="56">
        <f t="shared" si="0"/>
        <v>-185.95600000000002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92.877</v>
      </c>
      <c r="F60" s="62">
        <v>27.8</v>
      </c>
      <c r="G60" s="55">
        <f>E60*100/D60</f>
        <v>31.698634812286684</v>
      </c>
      <c r="H60" s="56">
        <f t="shared" si="0"/>
        <v>-200.123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14.167</v>
      </c>
      <c r="F62" s="76">
        <v>5.7</v>
      </c>
      <c r="G62" s="55" t="e">
        <f>E62*100/D62</f>
        <v>#DIV/0!</v>
      </c>
      <c r="H62" s="56">
        <f t="shared" si="0"/>
        <v>14.167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1292.8</v>
      </c>
      <c r="E64" s="59">
        <f>E66</f>
        <v>606.506</v>
      </c>
      <c r="F64" s="59">
        <f>F66</f>
        <v>71.2</v>
      </c>
      <c r="G64" s="29">
        <f>E64*100/D64</f>
        <v>46.914139851485146</v>
      </c>
      <c r="H64" s="24">
        <f t="shared" si="0"/>
        <v>-686.294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1292.8</v>
      </c>
      <c r="E66" s="76">
        <v>606.506</v>
      </c>
      <c r="F66" s="76">
        <v>71.2</v>
      </c>
      <c r="G66" s="23">
        <f>E66*100/D66</f>
        <v>46.914139851485146</v>
      </c>
      <c r="H66" s="24">
        <f t="shared" si="0"/>
        <v>-686.294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111.9</v>
      </c>
      <c r="F74" s="57"/>
      <c r="G74" s="17"/>
      <c r="H74" s="33">
        <f t="shared" si="2"/>
        <v>111.9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21.136</v>
      </c>
      <c r="F75" s="57">
        <v>535.5</v>
      </c>
      <c r="G75" s="17">
        <f>E75*100/D75</f>
        <v>3.3980707395498393</v>
      </c>
      <c r="H75" s="33">
        <f t="shared" si="2"/>
        <v>-600.864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163.998</v>
      </c>
      <c r="F76" s="86">
        <f>F78+F80+F88+F92+F94+F98+F90+F86+F89+F96+F85+F97</f>
        <v>57.7</v>
      </c>
      <c r="G76" s="29">
        <f>E76*100/D76</f>
        <v>22.847311228754524</v>
      </c>
      <c r="H76" s="24">
        <f t="shared" si="2"/>
        <v>-553.8020000000001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29.26</v>
      </c>
      <c r="F78" s="35">
        <v>14.3</v>
      </c>
      <c r="G78" s="55">
        <f>E78*100/D78</f>
        <v>36.52933832709114</v>
      </c>
      <c r="H78" s="33">
        <f t="shared" si="2"/>
        <v>-50.83999999999999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6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6.863</v>
      </c>
      <c r="F85" s="35"/>
      <c r="G85" s="55"/>
      <c r="H85" s="33">
        <f t="shared" si="2"/>
        <v>6.863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3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51.875</v>
      </c>
      <c r="F98" s="90">
        <f>F100</f>
        <v>37.4</v>
      </c>
      <c r="G98" s="63">
        <f>E98*100/D98</f>
        <v>9.121681026903463</v>
      </c>
      <c r="H98" s="60">
        <f t="shared" si="2"/>
        <v>-516.825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51.875</v>
      </c>
      <c r="F100" s="35">
        <v>37.4</v>
      </c>
      <c r="G100" s="37">
        <f>E100*100/D100</f>
        <v>9.121681026903463</v>
      </c>
      <c r="H100" s="56">
        <f t="shared" si="2"/>
        <v>-516.825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270.498</v>
      </c>
      <c r="F103" s="93">
        <f>F104+F105+F106+F107</f>
        <v>-1654.9</v>
      </c>
      <c r="G103" s="52" t="e">
        <f>E103*100/D103</f>
        <v>#DIV/0!</v>
      </c>
      <c r="H103" s="33">
        <f t="shared" si="2"/>
        <v>270.498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142.051</v>
      </c>
      <c r="F104" s="38">
        <v>107.6</v>
      </c>
      <c r="G104" s="17"/>
      <c r="H104" s="33">
        <f t="shared" si="2"/>
        <v>142.051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28.8</v>
      </c>
      <c r="F105" s="38"/>
      <c r="G105" s="17"/>
      <c r="H105" s="33">
        <f t="shared" si="2"/>
        <v>28.8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99.647</v>
      </c>
      <c r="F107" s="39">
        <v>-1762.5</v>
      </c>
      <c r="G107" s="39" t="e">
        <f>E107*100/D107</f>
        <v>#DIV/0!</v>
      </c>
      <c r="H107" s="24">
        <f t="shared" si="2"/>
        <v>99.647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383154.24799999996</v>
      </c>
      <c r="E108" s="96">
        <f>E109+E185+E188</f>
        <v>57429.45266</v>
      </c>
      <c r="F108" s="73">
        <f>F109+F188+F185</f>
        <v>56776.853</v>
      </c>
      <c r="G108" s="98">
        <f>E108*100/D108</f>
        <v>14.988598706597141</v>
      </c>
      <c r="H108" s="99">
        <f t="shared" si="2"/>
        <v>-325724.79533999995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383154.24799999996</v>
      </c>
      <c r="E109" s="101">
        <f>E110+E113+E138+E174</f>
        <v>58028.48866</v>
      </c>
      <c r="F109" s="97">
        <f>F110+F113+F138+F174</f>
        <v>56776.853</v>
      </c>
      <c r="G109" s="98">
        <f>E109*100/D109</f>
        <v>15.14494200779421</v>
      </c>
      <c r="H109" s="99">
        <f t="shared" si="2"/>
        <v>-325125.75934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17342</v>
      </c>
      <c r="F110" s="102">
        <f>F111+F112</f>
        <v>16788</v>
      </c>
      <c r="G110" s="73">
        <f>E110*100/D110</f>
        <v>14.665911185907465</v>
      </c>
      <c r="H110" s="20">
        <f t="shared" si="2"/>
        <v>-100905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17342</v>
      </c>
      <c r="F111" s="92">
        <v>16788</v>
      </c>
      <c r="G111" s="63">
        <f>E111*100/D111</f>
        <v>14.665911185907465</v>
      </c>
      <c r="H111" s="60">
        <f t="shared" si="2"/>
        <v>-100905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19714.399999999998</v>
      </c>
      <c r="E113" s="102">
        <f>E114+E115+E116+E117+E118+E119+E120+E121+E122</f>
        <v>916.088</v>
      </c>
      <c r="F113" s="96">
        <f>F116+F117+F118+F121+F122+F114+F115+F120+F119</f>
        <v>2384.9320000000002</v>
      </c>
      <c r="G113" s="107">
        <f>E113*100/D113</f>
        <v>4.64679625045652</v>
      </c>
      <c r="H113" s="108">
        <f t="shared" si="2"/>
        <v>-18798.311999999998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/>
      <c r="E116" s="113"/>
      <c r="F116" s="113"/>
      <c r="G116" s="17"/>
      <c r="H116" s="33">
        <f t="shared" si="2"/>
        <v>0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396.04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587.448</v>
      </c>
      <c r="F118" s="52">
        <v>619.592</v>
      </c>
      <c r="G118" s="52">
        <f>E118*100/D118</f>
        <v>21.41157603149147</v>
      </c>
      <c r="H118" s="56">
        <f t="shared" si="2"/>
        <v>-2156.152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328.64</v>
      </c>
      <c r="F122" s="116">
        <f>F124+F125+F126+F127+F128+F130+F129+F131+F132+F123+F134+F133</f>
        <v>1369.3000000000002</v>
      </c>
      <c r="G122" s="98">
        <f>E122*100/D122</f>
        <v>1.9365026987531526</v>
      </c>
      <c r="H122" s="99">
        <f t="shared" si="2"/>
        <v>-16642.16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314.64</v>
      </c>
      <c r="F125" s="91">
        <v>1335.4</v>
      </c>
      <c r="G125" s="52">
        <f>E125*100/D125</f>
        <v>3.8479130232728784</v>
      </c>
      <c r="H125" s="56">
        <f t="shared" si="2"/>
        <v>-7862.259999999999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14</v>
      </c>
      <c r="F126" s="52">
        <v>33.9</v>
      </c>
      <c r="G126" s="52">
        <f>E126*100/D126</f>
        <v>2.4634875945803274</v>
      </c>
      <c r="H126" s="56">
        <f t="shared" si="2"/>
        <v>-554.3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245192.84799999997</v>
      </c>
      <c r="E138" s="129">
        <f>E139+E140+E141+E142+E143+E144+E145+E146+E147+E148+E167+E168+E169+E170+E172</f>
        <v>39770.40066</v>
      </c>
      <c r="F138" s="98">
        <f>F141+F144+F146+F147+F148+F168+F169+F170+F172+F139+F145+F140+F143+F167</f>
        <v>37603.921</v>
      </c>
      <c r="G138" s="98">
        <f t="shared" si="3"/>
        <v>16.220049232431123</v>
      </c>
      <c r="H138" s="99">
        <f t="shared" si="2"/>
        <v>-205422.44733999996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3800</v>
      </c>
      <c r="F139" s="36">
        <v>5450</v>
      </c>
      <c r="G139" s="55">
        <f t="shared" si="3"/>
        <v>17.132320121909984</v>
      </c>
      <c r="H139" s="56">
        <f t="shared" si="2"/>
        <v>-18380.3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21.3</v>
      </c>
      <c r="F143" s="58">
        <v>23.3</v>
      </c>
      <c r="G143" s="52">
        <f t="shared" si="3"/>
        <v>17.66169154228856</v>
      </c>
      <c r="H143" s="89">
        <f>E143-D143</f>
        <v>-99.3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/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/>
      <c r="F145" s="58"/>
      <c r="G145" s="52">
        <f t="shared" si="3"/>
        <v>0</v>
      </c>
      <c r="H145" s="89">
        <f>E145-D145</f>
        <v>-421.4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330</v>
      </c>
      <c r="F146" s="58">
        <v>340</v>
      </c>
      <c r="G146" s="52">
        <f t="shared" si="3"/>
        <v>64.70588235294117</v>
      </c>
      <c r="H146" s="89">
        <f aca="true" t="shared" si="4" ref="H146:H190">E146-D146</f>
        <v>-180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775</v>
      </c>
      <c r="F147" s="91">
        <v>643.667</v>
      </c>
      <c r="G147" s="63">
        <f>E147*100/D147</f>
        <v>17.85590857774808</v>
      </c>
      <c r="H147" s="60">
        <f t="shared" si="4"/>
        <v>-3565.3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159364.5</v>
      </c>
      <c r="E148" s="128">
        <f>E149+E150+E151+E152+E153+E154+E155+E156+E157+E158+E159+E160+E161+E162+E163+E164+E165+E166</f>
        <v>25201.66666</v>
      </c>
      <c r="F148" s="128">
        <f>F149+F150+F151+F152+F153+F154+F155+F156+F157+F158+F159+F160+F161+F162+F163+F164+F165+F166</f>
        <v>22480.154</v>
      </c>
      <c r="G148" s="98">
        <f>E148*100/D148</f>
        <v>15.81385230713239</v>
      </c>
      <c r="H148" s="99">
        <f t="shared" si="4"/>
        <v>-134162.83334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2466.603</v>
      </c>
      <c r="F149" s="36">
        <v>2336.42</v>
      </c>
      <c r="G149" s="32">
        <f>E149*100/D149</f>
        <v>18.616012196318465</v>
      </c>
      <c r="H149" s="135">
        <f t="shared" si="4"/>
        <v>-10783.296999999999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/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558</v>
      </c>
      <c r="F152" s="55">
        <v>540.9</v>
      </c>
      <c r="G152" s="55">
        <f aca="true" t="shared" si="5" ref="G152:G170">E152*100/D152</f>
        <v>5.388024680629183</v>
      </c>
      <c r="H152" s="56">
        <f t="shared" si="4"/>
        <v>-9798.3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16200</v>
      </c>
      <c r="F153" s="48">
        <v>13806</v>
      </c>
      <c r="G153" s="52">
        <f t="shared" si="5"/>
        <v>16.64958884765318</v>
      </c>
      <c r="H153" s="56">
        <f t="shared" si="4"/>
        <v>-81099.7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47.6</v>
      </c>
      <c r="F154" s="48">
        <v>45</v>
      </c>
      <c r="G154" s="52">
        <f t="shared" si="5"/>
        <v>16.655003498950315</v>
      </c>
      <c r="H154" s="56">
        <f t="shared" si="4"/>
        <v>-238.20000000000002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733.2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2462.066</v>
      </c>
      <c r="F156" s="48">
        <v>3056.634</v>
      </c>
      <c r="G156" s="52">
        <f t="shared" si="5"/>
        <v>16.666662153746174</v>
      </c>
      <c r="H156" s="56">
        <f t="shared" si="4"/>
        <v>-12310.333999999999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/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32.3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46</v>
      </c>
      <c r="F160" s="48">
        <v>44</v>
      </c>
      <c r="G160" s="52">
        <f t="shared" si="5"/>
        <v>16.546762589928058</v>
      </c>
      <c r="H160" s="56">
        <f t="shared" si="4"/>
        <v>-232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2542</v>
      </c>
      <c r="F161" s="52">
        <v>2523.7</v>
      </c>
      <c r="G161" s="52">
        <f t="shared" si="5"/>
        <v>18.02785736574849</v>
      </c>
      <c r="H161" s="56">
        <f t="shared" si="4"/>
        <v>-11558.4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12.132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4.06666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/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922.9</v>
      </c>
      <c r="E165" s="39"/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222</v>
      </c>
      <c r="B167" s="132" t="s">
        <v>223</v>
      </c>
      <c r="C167" s="132">
        <v>3145.1</v>
      </c>
      <c r="D167" s="132">
        <v>3145.1</v>
      </c>
      <c r="E167" s="39"/>
      <c r="F167" s="39"/>
      <c r="G167" s="52">
        <f t="shared" si="5"/>
        <v>0</v>
      </c>
      <c r="H167" s="89">
        <f t="shared" si="4"/>
        <v>-3145.1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1245</v>
      </c>
      <c r="F168" s="52">
        <v>1250</v>
      </c>
      <c r="G168" s="52">
        <f t="shared" si="5"/>
        <v>15.889627710489707</v>
      </c>
      <c r="H168" s="56">
        <f t="shared" si="4"/>
        <v>-6590.3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614.334</v>
      </c>
      <c r="F169" s="52">
        <v>493.1</v>
      </c>
      <c r="G169" s="52">
        <f t="shared" si="5"/>
        <v>17.346227693697763</v>
      </c>
      <c r="H169" s="56">
        <f t="shared" si="4"/>
        <v>-2927.266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/>
      <c r="F170" s="28"/>
      <c r="G170" s="39">
        <f t="shared" si="5"/>
        <v>0</v>
      </c>
      <c r="H170" s="61">
        <f t="shared" si="4"/>
        <v>-1633.3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76.348</v>
      </c>
      <c r="E171" s="39"/>
      <c r="F171" s="39"/>
      <c r="G171" s="39"/>
      <c r="H171" s="61"/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5926</v>
      </c>
      <c r="F172" s="117">
        <f>F173</f>
        <v>6297</v>
      </c>
      <c r="G172" s="98">
        <f>E172*100/D172</f>
        <v>14.753404536061941</v>
      </c>
      <c r="H172" s="138">
        <f t="shared" si="4"/>
        <v>-34241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5926</v>
      </c>
      <c r="F173" s="1">
        <v>6297</v>
      </c>
      <c r="G173" s="19">
        <f>E173*100/D173</f>
        <v>14.753404536061941</v>
      </c>
      <c r="H173" s="20">
        <f t="shared" si="4"/>
        <v>-34241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/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-1105.45</v>
      </c>
      <c r="F188" s="17">
        <f>F189</f>
        <v>0</v>
      </c>
      <c r="G188" s="17"/>
      <c r="H188" s="33">
        <f t="shared" si="4"/>
        <v>-1105.45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-1105.45</v>
      </c>
      <c r="F189" s="52"/>
      <c r="G189" s="17"/>
      <c r="H189" s="33">
        <f t="shared" si="4"/>
        <v>-1105.45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449041.562</v>
      </c>
      <c r="E190" s="19">
        <f>E109+E8+E185+E188</f>
        <v>67259.40566000002</v>
      </c>
      <c r="F190" s="19">
        <f>F109+F8+F185</f>
        <v>63064.303</v>
      </c>
      <c r="G190" s="73">
        <f>E190*100/D190</f>
        <v>14.9784365973678</v>
      </c>
      <c r="H190" s="20">
        <f t="shared" si="4"/>
        <v>-381782.15634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315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608" t="s">
        <v>194</v>
      </c>
      <c r="H5" s="609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8">
        <f>D9+D17+D29+D36+D64+D68+D76+D103+D48+D75+D26+D74</f>
        <v>66056.62800000001</v>
      </c>
      <c r="E8" s="17">
        <f>E9+E17+E29+E36+E64+E68+E76+E103+E48+E75+E26+E74</f>
        <v>15036.261999999997</v>
      </c>
      <c r="F8" s="17">
        <f>F9+F17+F29+F36+F64+F68+F76+F103+F48+F75+F26+F74+F73</f>
        <v>11481.750000000002</v>
      </c>
      <c r="G8" s="155">
        <f>E8*100/D8</f>
        <v>22.76268476798421</v>
      </c>
      <c r="H8" s="20">
        <f aca="true" t="shared" si="0" ref="H8:H70">E8-D8</f>
        <v>-51020.366000000016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9596.466999999999</v>
      </c>
      <c r="F9" s="59">
        <f>F10</f>
        <v>9777.2</v>
      </c>
      <c r="G9" s="17">
        <f>E9*100/D9</f>
        <v>22.480479291604194</v>
      </c>
      <c r="H9" s="24">
        <f t="shared" si="0"/>
        <v>-33091.533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9596.466999999999</v>
      </c>
      <c r="F10" s="63">
        <f>F11+F12+F13+F14</f>
        <v>9777.2</v>
      </c>
      <c r="G10" s="23">
        <f>E10*100/D10</f>
        <v>22.480479291604194</v>
      </c>
      <c r="H10" s="30">
        <f t="shared" si="0"/>
        <v>-33091.533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9551.3</v>
      </c>
      <c r="F11" s="52">
        <v>9735.1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46.927</v>
      </c>
      <c r="F12" s="35">
        <v>42.1</v>
      </c>
      <c r="G12" s="32"/>
      <c r="H12" s="33">
        <f t="shared" si="0"/>
        <v>-644.073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-1.76</v>
      </c>
      <c r="F13" s="28"/>
      <c r="G13" s="29"/>
      <c r="H13" s="30">
        <f t="shared" si="0"/>
        <v>-113.76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4029.8713605823064</v>
      </c>
      <c r="F16" s="43">
        <f>F10*30/77.97</f>
        <v>3761.9084263178147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2425.4159999999997</v>
      </c>
      <c r="F17" s="165">
        <f>F18+F21+F23+F24+F25</f>
        <v>1562.75</v>
      </c>
      <c r="G17" s="32">
        <f>E17*100/D17</f>
        <v>29.232445462215257</v>
      </c>
      <c r="H17" s="33">
        <f t="shared" si="0"/>
        <v>-5871.584000000001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1061.6109999999999</v>
      </c>
      <c r="F18" s="51">
        <f>F19+F20</f>
        <v>404.85</v>
      </c>
      <c r="G18" s="52">
        <f>E18*100/D18</f>
        <v>47.329959875167184</v>
      </c>
      <c r="H18" s="33">
        <f t="shared" si="0"/>
        <v>-1181.3890000000001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239.364</v>
      </c>
      <c r="F19" s="50">
        <v>83.15</v>
      </c>
      <c r="G19" s="52">
        <f>E19*100/D19</f>
        <v>48.25887096774194</v>
      </c>
      <c r="H19" s="33">
        <f t="shared" si="0"/>
        <v>-256.63599999999997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822.247</v>
      </c>
      <c r="F20" s="50">
        <v>321.7</v>
      </c>
      <c r="G20" s="52">
        <f>E20*100/D20</f>
        <v>47.06622781911849</v>
      </c>
      <c r="H20" s="33">
        <f t="shared" si="0"/>
        <v>-924.753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1072.972</v>
      </c>
      <c r="F23" s="37">
        <v>1005.4</v>
      </c>
      <c r="G23" s="55">
        <f aca="true" t="shared" si="1" ref="G23:G29">E23*100/D23</f>
        <v>20.810162916989913</v>
      </c>
      <c r="H23" s="56">
        <f t="shared" si="0"/>
        <v>-4083.0280000000002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268</v>
      </c>
      <c r="F24" s="38">
        <v>152.5</v>
      </c>
      <c r="G24" s="55">
        <f t="shared" si="1"/>
        <v>31.60377358490566</v>
      </c>
      <c r="H24" s="56">
        <f t="shared" si="0"/>
        <v>-580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22.833</v>
      </c>
      <c r="F25" s="38"/>
      <c r="G25" s="55"/>
      <c r="H25" s="56">
        <f t="shared" si="0"/>
        <v>-27.167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568.416</v>
      </c>
      <c r="F26" s="57">
        <f>F27+F28</f>
        <v>278.1</v>
      </c>
      <c r="G26" s="17">
        <f t="shared" si="1"/>
        <v>7.24223392929312</v>
      </c>
      <c r="H26" s="33">
        <f t="shared" si="0"/>
        <v>-7280.2119999999995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75.116</v>
      </c>
      <c r="F27" s="39">
        <v>4.1</v>
      </c>
      <c r="G27" s="52">
        <f t="shared" si="1"/>
        <v>9.642618741976895</v>
      </c>
      <c r="H27" s="56">
        <f t="shared" si="0"/>
        <v>-703.884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493.3</v>
      </c>
      <c r="F28" s="52">
        <v>274</v>
      </c>
      <c r="G28" s="52">
        <f t="shared" si="1"/>
        <v>6.977736310878027</v>
      </c>
      <c r="H28" s="56">
        <f t="shared" si="0"/>
        <v>-6576.3279999999995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217.286</v>
      </c>
      <c r="F29" s="59">
        <f>F31+F33+F34</f>
        <v>143.1</v>
      </c>
      <c r="G29" s="29">
        <f t="shared" si="1"/>
        <v>27.113301721986524</v>
      </c>
      <c r="H29" s="24">
        <f t="shared" si="0"/>
        <v>-584.114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203.626</v>
      </c>
      <c r="F31" s="35">
        <f>F32</f>
        <v>139.7</v>
      </c>
      <c r="G31" s="55">
        <f>E31*100/D31</f>
        <v>25.600452602464173</v>
      </c>
      <c r="H31" s="56">
        <f t="shared" si="0"/>
        <v>-591.774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203.626</v>
      </c>
      <c r="F32" s="39">
        <v>139.7</v>
      </c>
      <c r="G32" s="55">
        <f>E32*100/D32</f>
        <v>25.600452602464173</v>
      </c>
      <c r="H32" s="56">
        <f t="shared" si="0"/>
        <v>-591.774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7.66</v>
      </c>
      <c r="F33" s="38">
        <v>3.4</v>
      </c>
      <c r="G33" s="39">
        <f>E33*100/D33</f>
        <v>127.66666666666667</v>
      </c>
      <c r="H33" s="60">
        <f t="shared" si="0"/>
        <v>1.6600000000000001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3239</v>
      </c>
      <c r="E48" s="153">
        <f>E51+E55+E58</f>
        <v>844.784</v>
      </c>
      <c r="F48" s="153">
        <f>F51+F58+F55</f>
        <v>340.5</v>
      </c>
      <c r="G48" s="17">
        <f>E48*100/D48</f>
        <v>26.081630132757024</v>
      </c>
      <c r="H48" s="88">
        <f t="shared" si="0"/>
        <v>-2394.216</v>
      </c>
    </row>
    <row r="49" spans="2:8" ht="0.75" customHeight="1">
      <c r="B49" s="74"/>
      <c r="C49" s="74"/>
      <c r="D49" s="74"/>
      <c r="E49" s="66">
        <f>E51+E58+E63+E53+E62</f>
        <v>1568.0059999999999</v>
      </c>
      <c r="F49" s="66">
        <f>F51+F58+F63+F53+F62</f>
        <v>627.8</v>
      </c>
      <c r="G49" s="23" t="e">
        <f>E49*100/D49</f>
        <v>#DIV/0!</v>
      </c>
      <c r="H49" s="24">
        <f t="shared" si="0"/>
        <v>1568.0059999999999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2820</v>
      </c>
      <c r="E51" s="35">
        <f>E53</f>
        <v>704.586</v>
      </c>
      <c r="F51" s="35">
        <f>F53</f>
        <v>278.8</v>
      </c>
      <c r="G51" s="63">
        <f>E51*100/D51</f>
        <v>24.98531914893617</v>
      </c>
      <c r="H51" s="60">
        <f t="shared" si="0"/>
        <v>-2115.4139999999998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2820</v>
      </c>
      <c r="E53" s="35">
        <v>704.586</v>
      </c>
      <c r="F53" s="35">
        <v>278.8</v>
      </c>
      <c r="G53" s="63">
        <f>E53*100/D53</f>
        <v>24.98531914893617</v>
      </c>
      <c r="H53" s="60">
        <f t="shared" si="0"/>
        <v>-2115.4139999999998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140.198</v>
      </c>
      <c r="F58" s="76">
        <f>F60+F62</f>
        <v>61.7</v>
      </c>
      <c r="G58" s="55">
        <f>E58*100/D58</f>
        <v>47.849146757679186</v>
      </c>
      <c r="H58" s="56">
        <f t="shared" si="0"/>
        <v>-152.802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121.562</v>
      </c>
      <c r="F60" s="62">
        <v>53.2</v>
      </c>
      <c r="G60" s="55">
        <f>E60*100/D60</f>
        <v>41.48873720136518</v>
      </c>
      <c r="H60" s="56">
        <f t="shared" si="0"/>
        <v>-171.438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18.636</v>
      </c>
      <c r="F62" s="76">
        <v>8.5</v>
      </c>
      <c r="G62" s="55" t="e">
        <f>E62*100/D62</f>
        <v>#DIV/0!</v>
      </c>
      <c r="H62" s="56">
        <f t="shared" si="0"/>
        <v>18.636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1842.8</v>
      </c>
      <c r="E64" s="59">
        <f>E66</f>
        <v>606.84</v>
      </c>
      <c r="F64" s="59">
        <f>F66</f>
        <v>112.6</v>
      </c>
      <c r="G64" s="29">
        <f>E64*100/D64</f>
        <v>32.930323420881265</v>
      </c>
      <c r="H64" s="24">
        <f t="shared" si="0"/>
        <v>-1235.96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1842.8</v>
      </c>
      <c r="E66" s="76">
        <v>606.84</v>
      </c>
      <c r="F66" s="76">
        <v>112.6</v>
      </c>
      <c r="G66" s="23">
        <f>E66*100/D66</f>
        <v>32.930323420881265</v>
      </c>
      <c r="H66" s="24">
        <f t="shared" si="0"/>
        <v>-1235.96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255.716</v>
      </c>
      <c r="F74" s="57"/>
      <c r="G74" s="17"/>
      <c r="H74" s="33">
        <f t="shared" si="2"/>
        <v>255.716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24.193</v>
      </c>
      <c r="F75" s="57">
        <v>536</v>
      </c>
      <c r="G75" s="17">
        <f>E75*100/D75</f>
        <v>3.889549839228296</v>
      </c>
      <c r="H75" s="33">
        <f t="shared" si="2"/>
        <v>-597.807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227.331</v>
      </c>
      <c r="F76" s="86">
        <f>F78+F80+F88+F92+F94+F98+F90+F86+F89+F96+F85+F97</f>
        <v>107.8</v>
      </c>
      <c r="G76" s="29">
        <f>E76*100/D76</f>
        <v>31.670521036500414</v>
      </c>
      <c r="H76" s="24">
        <f t="shared" si="2"/>
        <v>-490.46900000000005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37.16</v>
      </c>
      <c r="F78" s="35">
        <v>25.7</v>
      </c>
      <c r="G78" s="55">
        <f>E78*100/D78</f>
        <v>46.3920099875156</v>
      </c>
      <c r="H78" s="33">
        <f t="shared" si="2"/>
        <v>-42.94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12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16.696</v>
      </c>
      <c r="F85" s="35"/>
      <c r="G85" s="55"/>
      <c r="H85" s="33">
        <f t="shared" si="2"/>
        <v>16.696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>
        <v>1</v>
      </c>
      <c r="F89" s="52"/>
      <c r="G89" s="55"/>
      <c r="H89" s="33">
        <f t="shared" si="2"/>
        <v>1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4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95.475</v>
      </c>
      <c r="F98" s="90">
        <f>F100</f>
        <v>70.1</v>
      </c>
      <c r="G98" s="63">
        <f>E98*100/D98</f>
        <v>16.788289080358712</v>
      </c>
      <c r="H98" s="60">
        <f t="shared" si="2"/>
        <v>-473.225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95.475</v>
      </c>
      <c r="F100" s="35">
        <v>70.1</v>
      </c>
      <c r="G100" s="37">
        <f>E100*100/D100</f>
        <v>16.788289080358712</v>
      </c>
      <c r="H100" s="56">
        <f t="shared" si="2"/>
        <v>-473.225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269.813</v>
      </c>
      <c r="F103" s="93">
        <f>F104+F105+F106+F107</f>
        <v>-1376.3000000000002</v>
      </c>
      <c r="G103" s="52" t="e">
        <f>E103*100/D103</f>
        <v>#DIV/0!</v>
      </c>
      <c r="H103" s="33">
        <f t="shared" si="2"/>
        <v>269.813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161.913</v>
      </c>
      <c r="F104" s="38">
        <v>131.1</v>
      </c>
      <c r="G104" s="17"/>
      <c r="H104" s="33">
        <f t="shared" si="2"/>
        <v>161.913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0</v>
      </c>
      <c r="F105" s="38"/>
      <c r="G105" s="17"/>
      <c r="H105" s="33">
        <f t="shared" si="2"/>
        <v>0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107.9</v>
      </c>
      <c r="F107" s="39">
        <v>-1507.4</v>
      </c>
      <c r="G107" s="39" t="e">
        <f>E107*100/D107</f>
        <v>#DIV/0!</v>
      </c>
      <c r="H107" s="24">
        <f t="shared" si="2"/>
        <v>107.9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435586.19999999995</v>
      </c>
      <c r="E108" s="96">
        <f>E109+E185+E188</f>
        <v>86392.55226000001</v>
      </c>
      <c r="F108" s="73">
        <f>F109+F188+F185</f>
        <v>85813.21449999999</v>
      </c>
      <c r="G108" s="98">
        <f>E108*100/D108</f>
        <v>19.833629316080266</v>
      </c>
      <c r="H108" s="99">
        <f t="shared" si="2"/>
        <v>-349193.6477399999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435586.19999999995</v>
      </c>
      <c r="E109" s="101">
        <f>E110+E113+E138+E174</f>
        <v>86991.36826</v>
      </c>
      <c r="F109" s="97">
        <f>F110+F113+F138+F174</f>
        <v>85812.69399999999</v>
      </c>
      <c r="G109" s="98">
        <f>E109*100/D109</f>
        <v>19.97110290913716</v>
      </c>
      <c r="H109" s="99">
        <f t="shared" si="2"/>
        <v>-348594.83173999994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26014</v>
      </c>
      <c r="F110" s="102">
        <f>F111+F112</f>
        <v>23788</v>
      </c>
      <c r="G110" s="73">
        <f>E110*100/D110</f>
        <v>21.999712466278215</v>
      </c>
      <c r="H110" s="20">
        <f t="shared" si="2"/>
        <v>-92233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26014</v>
      </c>
      <c r="F111" s="92">
        <v>23788</v>
      </c>
      <c r="G111" s="63">
        <f>E111*100/D111</f>
        <v>21.999712466278215</v>
      </c>
      <c r="H111" s="60">
        <f t="shared" si="2"/>
        <v>-92233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70952.4</v>
      </c>
      <c r="E113" s="102">
        <f>E114+E115+E116+E117+E118+E119+E120+E121+E122</f>
        <v>1506.459</v>
      </c>
      <c r="F113" s="96">
        <f>F116+F117+F118+F121+F122+F114+F115+F120+F119</f>
        <v>4258.244000000001</v>
      </c>
      <c r="G113" s="107">
        <f>E113*100/D113</f>
        <v>2.123196678336462</v>
      </c>
      <c r="H113" s="108">
        <f t="shared" si="2"/>
        <v>-69445.94099999999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>
        <v>51238</v>
      </c>
      <c r="E116" s="113"/>
      <c r="F116" s="113"/>
      <c r="G116" s="17"/>
      <c r="H116" s="33">
        <f t="shared" si="2"/>
        <v>-51238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594.06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816.696</v>
      </c>
      <c r="F118" s="52">
        <v>861.384</v>
      </c>
      <c r="G118" s="52">
        <f>E118*100/D118</f>
        <v>29.767313019390585</v>
      </c>
      <c r="H118" s="56">
        <f t="shared" si="2"/>
        <v>-1926.904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689.763</v>
      </c>
      <c r="F122" s="116">
        <f>F124+F125+F126+F127+F128+F130+F129+F131+F132+F123+F134+F133</f>
        <v>2802.8</v>
      </c>
      <c r="G122" s="98">
        <f>E122*100/D122</f>
        <v>4.064410634737314</v>
      </c>
      <c r="H122" s="99">
        <f t="shared" si="2"/>
        <v>-16281.036999999998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662.663</v>
      </c>
      <c r="F125" s="91">
        <v>2735.4</v>
      </c>
      <c r="G125" s="52">
        <f>E125*100/D125</f>
        <v>8.10408590052465</v>
      </c>
      <c r="H125" s="56">
        <f t="shared" si="2"/>
        <v>-7514.236999999999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27.1</v>
      </c>
      <c r="F126" s="52">
        <v>67.4</v>
      </c>
      <c r="G126" s="52">
        <f>E126*100/D126</f>
        <v>4.7686081295090625</v>
      </c>
      <c r="H126" s="56">
        <f t="shared" si="2"/>
        <v>-541.1999999999999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246386.79999999996</v>
      </c>
      <c r="E138" s="169">
        <f>E141+E144+E146+E147+E148+E168+E169+E170+E172+E139+E145+E140+E143+E167+E142+E171</f>
        <v>59470.90926</v>
      </c>
      <c r="F138" s="98">
        <f>F141+F144+F146+F147+F148+F168+F169+F170+F172+F139+F145+F140+F143+F167</f>
        <v>57766.45</v>
      </c>
      <c r="G138" s="98">
        <f t="shared" si="3"/>
        <v>24.137214030946467</v>
      </c>
      <c r="H138" s="99">
        <f t="shared" si="2"/>
        <v>-186915.89073999994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6076</v>
      </c>
      <c r="F139" s="36">
        <v>5450</v>
      </c>
      <c r="G139" s="55">
        <f t="shared" si="3"/>
        <v>27.393678173875017</v>
      </c>
      <c r="H139" s="56">
        <f t="shared" si="2"/>
        <v>-16104.3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34.8</v>
      </c>
      <c r="F143" s="58">
        <v>31.283</v>
      </c>
      <c r="G143" s="52">
        <f t="shared" si="3"/>
        <v>28.855721393034823</v>
      </c>
      <c r="H143" s="89">
        <f>E143-D143</f>
        <v>-85.8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>
        <v>1171.6</v>
      </c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>
        <v>30.1015</v>
      </c>
      <c r="F145" s="58"/>
      <c r="G145" s="52">
        <f t="shared" si="3"/>
        <v>7.143213099193166</v>
      </c>
      <c r="H145" s="89">
        <f>E145-D145</f>
        <v>-391.2985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510</v>
      </c>
      <c r="F146" s="58">
        <v>510</v>
      </c>
      <c r="G146" s="52">
        <f t="shared" si="3"/>
        <v>100</v>
      </c>
      <c r="H146" s="89">
        <f aca="true" t="shared" si="4" ref="H146:H190">E146-D146</f>
        <v>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1175</v>
      </c>
      <c r="F147" s="91">
        <v>843.667</v>
      </c>
      <c r="G147" s="63">
        <f>E147*100/D147</f>
        <v>27.07186139206967</v>
      </c>
      <c r="H147" s="60">
        <f t="shared" si="4"/>
        <v>-3165.3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158853.9</v>
      </c>
      <c r="E148" s="128">
        <f>E149+E150+E151+E152+E153+E154+E155+E156+E157+E158+E159+E160+E161+E162+E163+E164+E165+E166</f>
        <v>37985.49776</v>
      </c>
      <c r="F148" s="128">
        <f>F149+F150+F151+F152+F153+F154+F155+F156+F157+F158+F159+F160+F161+F162+F163+F164+F165+F166</f>
        <v>35555.5</v>
      </c>
      <c r="G148" s="98">
        <f>E148*100/D148</f>
        <v>23.91222233763225</v>
      </c>
      <c r="H148" s="99">
        <f t="shared" si="4"/>
        <v>-120868.40224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3683.383</v>
      </c>
      <c r="F149" s="36">
        <v>3561.64</v>
      </c>
      <c r="G149" s="32">
        <f>E149*100/D149</f>
        <v>27.79932678737198</v>
      </c>
      <c r="H149" s="135">
        <f t="shared" si="4"/>
        <v>-9566.517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>
        <v>272.01</v>
      </c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837</v>
      </c>
      <c r="F152" s="55">
        <v>1887.6</v>
      </c>
      <c r="G152" s="55">
        <f aca="true" t="shared" si="5" ref="G152:G171">E152*100/D152</f>
        <v>8.082037020943774</v>
      </c>
      <c r="H152" s="56">
        <f t="shared" si="4"/>
        <v>-9519.3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24325</v>
      </c>
      <c r="F153" s="48">
        <v>20730</v>
      </c>
      <c r="G153" s="52">
        <f t="shared" si="5"/>
        <v>25.00007708142985</v>
      </c>
      <c r="H153" s="56">
        <f t="shared" si="4"/>
        <v>-72974.7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71.45</v>
      </c>
      <c r="F154" s="48">
        <v>67.5</v>
      </c>
      <c r="G154" s="52">
        <f t="shared" si="5"/>
        <v>25</v>
      </c>
      <c r="H154" s="56">
        <f t="shared" si="4"/>
        <v>-214.35000000000002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1100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3693.1</v>
      </c>
      <c r="F156" s="48">
        <v>4584.95</v>
      </c>
      <c r="G156" s="52">
        <f t="shared" si="5"/>
        <v>25</v>
      </c>
      <c r="H156" s="56">
        <f t="shared" si="4"/>
        <v>-11079.3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>
        <v>679.4</v>
      </c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41.2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69</v>
      </c>
      <c r="F160" s="48">
        <v>66</v>
      </c>
      <c r="G160" s="52">
        <f t="shared" si="5"/>
        <v>24.820143884892087</v>
      </c>
      <c r="H160" s="56">
        <f t="shared" si="4"/>
        <v>-209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3940.74</v>
      </c>
      <c r="F161" s="52">
        <v>3570</v>
      </c>
      <c r="G161" s="52">
        <f t="shared" si="5"/>
        <v>27.947717795239853</v>
      </c>
      <c r="H161" s="56">
        <f t="shared" si="4"/>
        <v>-10159.66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18.2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6.1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>
        <v>51.5</v>
      </c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412.3</v>
      </c>
      <c r="E165" s="39">
        <v>60.02576</v>
      </c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317</v>
      </c>
      <c r="B167" s="132" t="s">
        <v>223</v>
      </c>
      <c r="C167" s="132">
        <v>3145.1</v>
      </c>
      <c r="D167" s="132">
        <v>4415.4</v>
      </c>
      <c r="E167" s="39"/>
      <c r="F167" s="39">
        <v>3038.6</v>
      </c>
      <c r="G167" s="52">
        <f t="shared" si="5"/>
        <v>0</v>
      </c>
      <c r="H167" s="89">
        <f t="shared" si="4"/>
        <v>-4415.4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1865</v>
      </c>
      <c r="F168" s="52">
        <v>1875</v>
      </c>
      <c r="G168" s="52">
        <f t="shared" si="5"/>
        <v>23.80253468278177</v>
      </c>
      <c r="H168" s="56">
        <f t="shared" si="4"/>
        <v>-5970.3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964.012</v>
      </c>
      <c r="F169" s="52">
        <v>763.1</v>
      </c>
      <c r="G169" s="52">
        <f t="shared" si="5"/>
        <v>27.219674723288907</v>
      </c>
      <c r="H169" s="56">
        <f t="shared" si="4"/>
        <v>-2577.5879999999997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>
        <v>100</v>
      </c>
      <c r="F170" s="28">
        <v>350</v>
      </c>
      <c r="G170" s="39">
        <f t="shared" si="5"/>
        <v>6.122573930080206</v>
      </c>
      <c r="H170" s="61">
        <f t="shared" si="4"/>
        <v>-1533.3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510.6</v>
      </c>
      <c r="E171" s="39">
        <v>5.398</v>
      </c>
      <c r="F171" s="39"/>
      <c r="G171" s="39">
        <f t="shared" si="5"/>
        <v>1.0571876224050136</v>
      </c>
      <c r="H171" s="61">
        <f t="shared" si="4"/>
        <v>-505.202</v>
      </c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8868</v>
      </c>
      <c r="F172" s="117">
        <f>F173</f>
        <v>7551</v>
      </c>
      <c r="G172" s="98">
        <f>E172*100/D172</f>
        <v>22.07782508028979</v>
      </c>
      <c r="H172" s="138">
        <f t="shared" si="4"/>
        <v>-31299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8868</v>
      </c>
      <c r="F173" s="1">
        <v>7551</v>
      </c>
      <c r="G173" s="19">
        <f>E173*100/D173</f>
        <v>22.07782508028979</v>
      </c>
      <c r="H173" s="20">
        <f t="shared" si="4"/>
        <v>-31299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>
        <v>0.9</v>
      </c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-1105.23</v>
      </c>
      <c r="F188" s="17">
        <f>F189</f>
        <v>-0.3795</v>
      </c>
      <c r="G188" s="17"/>
      <c r="H188" s="33">
        <f t="shared" si="4"/>
        <v>-1105.23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-1105.23</v>
      </c>
      <c r="F189" s="52">
        <v>-0.3795</v>
      </c>
      <c r="G189" s="17"/>
      <c r="H189" s="33">
        <f t="shared" si="4"/>
        <v>-1105.23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502149.24199999997</v>
      </c>
      <c r="E190" s="19">
        <f>E109+E8+E185+E188</f>
        <v>101428.81426000001</v>
      </c>
      <c r="F190" s="170">
        <f>F109+F8+F185</f>
        <v>97295.34399999998</v>
      </c>
      <c r="G190" s="73">
        <f>E190*100/D190</f>
        <v>20.198938040017996</v>
      </c>
      <c r="H190" s="20">
        <f t="shared" si="4"/>
        <v>-400720.42773999996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318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608" t="s">
        <v>194</v>
      </c>
      <c r="H5" s="609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66056.62800000001</v>
      </c>
      <c r="E8" s="17">
        <f>E9+E17+E29+E36+E67+E71+E79+E109+E51+E78+E26+E77</f>
        <v>23195.365999999998</v>
      </c>
      <c r="F8" s="17">
        <f>F9+F17+F29+F36+F67+F71+F79+F109+F51+F78+F26+F77+F76</f>
        <v>18054.090000000004</v>
      </c>
      <c r="G8" s="155">
        <f>E8*100/D8</f>
        <v>35.11436581352592</v>
      </c>
      <c r="H8" s="20">
        <f aca="true" t="shared" si="0" ref="H8:H73">E8-D8</f>
        <v>-42861.26200000002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14123.483</v>
      </c>
      <c r="F9" s="59">
        <f>F10</f>
        <v>13494.800000000001</v>
      </c>
      <c r="G9" s="17">
        <f>E9*100/D9</f>
        <v>33.08537059595203</v>
      </c>
      <c r="H9" s="24">
        <f t="shared" si="0"/>
        <v>-28564.517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14123.483</v>
      </c>
      <c r="F10" s="63">
        <f>F11+F12+F13+F14</f>
        <v>13494.800000000001</v>
      </c>
      <c r="G10" s="23">
        <f>E10*100/D10</f>
        <v>33.08537059595203</v>
      </c>
      <c r="H10" s="30">
        <f t="shared" si="0"/>
        <v>-28564.517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13959.681</v>
      </c>
      <c r="F11" s="52">
        <v>13429.7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54.519</v>
      </c>
      <c r="F12" s="35">
        <v>54.2</v>
      </c>
      <c r="G12" s="32"/>
      <c r="H12" s="33">
        <f t="shared" si="0"/>
        <v>-636.481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109.283</v>
      </c>
      <c r="F13" s="28">
        <v>10.9</v>
      </c>
      <c r="G13" s="29"/>
      <c r="H13" s="30">
        <f t="shared" si="0"/>
        <v>-2.7169999999999987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5930.913913773797</v>
      </c>
      <c r="F16" s="43">
        <f>F10*30/77.97</f>
        <v>5192.304732589459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3317.0339999999997</v>
      </c>
      <c r="F17" s="165">
        <f>F18+F21+F23+F24+F25</f>
        <v>3054.55</v>
      </c>
      <c r="G17" s="32">
        <f>E17*100/D17</f>
        <v>39.97871519826443</v>
      </c>
      <c r="H17" s="33">
        <f t="shared" si="0"/>
        <v>-4979.966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932.6669999999999</v>
      </c>
      <c r="F18" s="51">
        <f>F19+F20</f>
        <v>508.75</v>
      </c>
      <c r="G18" s="52">
        <f>E18*100/D18</f>
        <v>41.58123049487293</v>
      </c>
      <c r="H18" s="33">
        <f t="shared" si="0"/>
        <v>-1310.333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286.686</v>
      </c>
      <c r="F19" s="50">
        <v>137.75</v>
      </c>
      <c r="G19" s="52">
        <f>E19*100/D19</f>
        <v>57.799596774193546</v>
      </c>
      <c r="H19" s="33">
        <f t="shared" si="0"/>
        <v>-209.31400000000002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645.981</v>
      </c>
      <c r="F20" s="50">
        <v>371</v>
      </c>
      <c r="G20" s="52">
        <f>E20*100/D20</f>
        <v>36.97658843732112</v>
      </c>
      <c r="H20" s="33">
        <f t="shared" si="0"/>
        <v>-1101.019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1889.712</v>
      </c>
      <c r="F23" s="37">
        <v>1957</v>
      </c>
      <c r="G23" s="55">
        <f aca="true" t="shared" si="1" ref="G23:G29">E23*100/D23</f>
        <v>36.65073700543057</v>
      </c>
      <c r="H23" s="56">
        <f t="shared" si="0"/>
        <v>-3266.288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432.917</v>
      </c>
      <c r="F24" s="38">
        <v>588.8</v>
      </c>
      <c r="G24" s="55">
        <f t="shared" si="1"/>
        <v>51.05153301886792</v>
      </c>
      <c r="H24" s="56">
        <f t="shared" si="0"/>
        <v>-415.083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61.738</v>
      </c>
      <c r="F25" s="38"/>
      <c r="G25" s="55"/>
      <c r="H25" s="56">
        <f t="shared" si="0"/>
        <v>11.738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896.251</v>
      </c>
      <c r="F26" s="57">
        <f>F27+F28</f>
        <v>368.5</v>
      </c>
      <c r="G26" s="17">
        <f t="shared" si="1"/>
        <v>11.419206006451063</v>
      </c>
      <c r="H26" s="33">
        <f t="shared" si="0"/>
        <v>-6952.3769999999995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79.953</v>
      </c>
      <c r="F27" s="39">
        <v>6.3</v>
      </c>
      <c r="G27" s="52">
        <f t="shared" si="1"/>
        <v>10.263543003851092</v>
      </c>
      <c r="H27" s="56">
        <f t="shared" si="0"/>
        <v>-699.047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816.298</v>
      </c>
      <c r="F28" s="52">
        <v>362.2</v>
      </c>
      <c r="G28" s="52">
        <f t="shared" si="1"/>
        <v>11.546548135205983</v>
      </c>
      <c r="H28" s="56">
        <f t="shared" si="0"/>
        <v>-6253.33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349.268</v>
      </c>
      <c r="F29" s="59">
        <f>F31+F33+F34</f>
        <v>213.89999999999998</v>
      </c>
      <c r="G29" s="29">
        <f t="shared" si="1"/>
        <v>43.58223109558273</v>
      </c>
      <c r="H29" s="24">
        <f t="shared" si="0"/>
        <v>-452.132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291.578</v>
      </c>
      <c r="F31" s="35">
        <f>F32</f>
        <v>204.7</v>
      </c>
      <c r="G31" s="55">
        <f>E31*100/D31</f>
        <v>36.65803369373899</v>
      </c>
      <c r="H31" s="56">
        <f t="shared" si="0"/>
        <v>-503.822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291.578</v>
      </c>
      <c r="F32" s="39">
        <v>204.7</v>
      </c>
      <c r="G32" s="55">
        <f>E32*100/D32</f>
        <v>36.65803369373899</v>
      </c>
      <c r="H32" s="56">
        <f t="shared" si="0"/>
        <v>-503.822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48.69</v>
      </c>
      <c r="F33" s="38">
        <v>9.2</v>
      </c>
      <c r="G33" s="39">
        <f>E33*100/D33</f>
        <v>811.5</v>
      </c>
      <c r="H33" s="60">
        <f t="shared" si="0"/>
        <v>42.69</v>
      </c>
    </row>
    <row r="34" spans="1:8" ht="12">
      <c r="A34" s="27" t="s">
        <v>313</v>
      </c>
      <c r="B34" s="27" t="s">
        <v>314</v>
      </c>
      <c r="C34" s="27"/>
      <c r="D34" s="27"/>
      <c r="E34" s="28">
        <v>9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608" t="s">
        <v>194</v>
      </c>
      <c r="H44" s="609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316</v>
      </c>
      <c r="F45" s="11" t="s">
        <v>316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3239</v>
      </c>
      <c r="E51" s="153">
        <f>E54+E58+E61</f>
        <v>1040.27</v>
      </c>
      <c r="F51" s="153">
        <f>F54+F61+F58</f>
        <v>452.03999999999996</v>
      </c>
      <c r="G51" s="17">
        <f>E51*100/D51</f>
        <v>32.11701142327879</v>
      </c>
      <c r="H51" s="88">
        <f t="shared" si="0"/>
        <v>-2198.73</v>
      </c>
    </row>
    <row r="52" spans="2:8" ht="0.75" customHeight="1">
      <c r="B52" s="74"/>
      <c r="C52" s="74"/>
      <c r="D52" s="74"/>
      <c r="E52" s="66">
        <f>E54+E61+E66+E56+E65</f>
        <v>1937.08</v>
      </c>
      <c r="F52" s="66">
        <f>F54+F61+F66+F56+F65</f>
        <v>814.89</v>
      </c>
      <c r="G52" s="23" t="e">
        <f>E52*100/D52</f>
        <v>#DIV/0!</v>
      </c>
      <c r="H52" s="24">
        <f t="shared" si="0"/>
        <v>1937.08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2820</v>
      </c>
      <c r="E54" s="35">
        <f>E56</f>
        <v>873.704</v>
      </c>
      <c r="F54" s="35">
        <f>F56</f>
        <v>351.45</v>
      </c>
      <c r="G54" s="63">
        <f>E54*100/D54</f>
        <v>30.98241134751773</v>
      </c>
      <c r="H54" s="60">
        <f t="shared" si="0"/>
        <v>-1946.296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2820</v>
      </c>
      <c r="E56" s="35">
        <v>873.704</v>
      </c>
      <c r="F56" s="35">
        <v>351.45</v>
      </c>
      <c r="G56" s="63">
        <f>E56*100/D56</f>
        <v>30.98241134751773</v>
      </c>
      <c r="H56" s="60">
        <f t="shared" si="0"/>
        <v>-1946.296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166.566</v>
      </c>
      <c r="F61" s="76">
        <f>F63+F65</f>
        <v>100.59</v>
      </c>
      <c r="G61" s="55">
        <f>E61*100/D61</f>
        <v>56.84846416382252</v>
      </c>
      <c r="H61" s="56">
        <f t="shared" si="0"/>
        <v>-126.434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143.46</v>
      </c>
      <c r="F63" s="62">
        <v>89.19</v>
      </c>
      <c r="G63" s="55">
        <f>E63*100/D63</f>
        <v>48.96245733788396</v>
      </c>
      <c r="H63" s="56">
        <f t="shared" si="0"/>
        <v>-149.54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23.106</v>
      </c>
      <c r="F65" s="76">
        <v>11.4</v>
      </c>
      <c r="G65" s="55" t="e">
        <f>E65*100/D65</f>
        <v>#DIV/0!</v>
      </c>
      <c r="H65" s="56">
        <f t="shared" si="0"/>
        <v>23.106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1510.466</v>
      </c>
      <c r="F67" s="59">
        <f>F69</f>
        <v>439.7</v>
      </c>
      <c r="G67" s="29">
        <f>E67*100/D67</f>
        <v>81.96581289342303</v>
      </c>
      <c r="H67" s="24">
        <f t="shared" si="0"/>
        <v>-332.33400000000006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1510.466</v>
      </c>
      <c r="F69" s="76">
        <v>439.7</v>
      </c>
      <c r="G69" s="23">
        <f>E69*100/D69</f>
        <v>81.96581289342303</v>
      </c>
      <c r="H69" s="24">
        <f t="shared" si="0"/>
        <v>-332.33400000000006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/>
      <c r="E77" s="57">
        <v>453.87</v>
      </c>
      <c r="F77" s="57"/>
      <c r="G77" s="17"/>
      <c r="H77" s="33">
        <f t="shared" si="2"/>
        <v>453.87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422.368</v>
      </c>
      <c r="F78" s="57">
        <v>957.5</v>
      </c>
      <c r="G78" s="17">
        <f>E78*100/D78</f>
        <v>67.90482315112541</v>
      </c>
      <c r="H78" s="33">
        <f t="shared" si="2"/>
        <v>-199.632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618.3420000000001</v>
      </c>
      <c r="F79" s="86">
        <f>F81+F83+F91+F95+F100+F104+F93+F89+F92+F102+F88+F103</f>
        <v>161.1</v>
      </c>
      <c r="G79" s="29">
        <f>E79*100/D79</f>
        <v>86.14405126776262</v>
      </c>
      <c r="H79" s="24">
        <f t="shared" si="2"/>
        <v>-99.45799999999997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41.56</v>
      </c>
      <c r="F81" s="35">
        <v>34.6</v>
      </c>
      <c r="G81" s="55">
        <f>E81*100/D81</f>
        <v>51.88514357053683</v>
      </c>
      <c r="H81" s="33">
        <f t="shared" si="2"/>
        <v>-38.53999999999999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3.1</v>
      </c>
      <c r="F92" s="52"/>
      <c r="G92" s="55"/>
      <c r="H92" s="33">
        <f t="shared" si="2"/>
        <v>3.1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608" t="s">
        <v>194</v>
      </c>
      <c r="H96" s="609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316</v>
      </c>
      <c r="F97" s="11" t="s">
        <v>316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158.986</v>
      </c>
      <c r="F104" s="90">
        <f>F106</f>
        <v>105.5</v>
      </c>
      <c r="G104" s="63">
        <f>E104*100/D104</f>
        <v>27.956040091436606</v>
      </c>
      <c r="H104" s="60">
        <f t="shared" si="2"/>
        <v>-409.71400000000006</v>
      </c>
    </row>
    <row r="105" spans="1:8" ht="12">
      <c r="A105" s="27" t="s">
        <v>120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158.986</v>
      </c>
      <c r="F106" s="35">
        <v>105.5</v>
      </c>
      <c r="G106" s="37">
        <f>E106*100/D106</f>
        <v>27.956040091436606</v>
      </c>
      <c r="H106" s="56">
        <f t="shared" si="2"/>
        <v>-409.71400000000006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464.014</v>
      </c>
      <c r="F109" s="93">
        <f>F110+F111+F112+F113</f>
        <v>-1088</v>
      </c>
      <c r="G109" s="52" t="e">
        <f>E109*100/D109</f>
        <v>#DIV/0!</v>
      </c>
      <c r="H109" s="33">
        <f t="shared" si="2"/>
        <v>464.014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314.254</v>
      </c>
      <c r="F110" s="38">
        <v>180.9</v>
      </c>
      <c r="G110" s="17"/>
      <c r="H110" s="33">
        <f t="shared" si="2"/>
        <v>314.254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149.76</v>
      </c>
      <c r="F113" s="39">
        <v>-1268.9</v>
      </c>
      <c r="G113" s="39" t="e">
        <f>E113*100/D113</f>
        <v>#DIV/0!</v>
      </c>
      <c r="H113" s="24">
        <f t="shared" si="2"/>
        <v>149.76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D115+D197+D200</f>
        <v>446039.2139999999</v>
      </c>
      <c r="E114" s="96">
        <f>E115+E197+E200</f>
        <v>125526.54277</v>
      </c>
      <c r="F114" s="73">
        <f>F115+F200+F197</f>
        <v>115340.94850000001</v>
      </c>
      <c r="G114" s="98">
        <f>E114*100/D114</f>
        <v>28.142490352877367</v>
      </c>
      <c r="H114" s="99">
        <f t="shared" si="2"/>
        <v>-320512.6712299999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445532.79999999993</v>
      </c>
      <c r="E115" s="101">
        <f>E116+E119+E144+E183</f>
        <v>125875.35876999999</v>
      </c>
      <c r="F115" s="97">
        <f>F116+F119+F144+F183</f>
        <v>115339.92800000001</v>
      </c>
      <c r="G115" s="98">
        <f>E115*100/D115</f>
        <v>28.252770339243263</v>
      </c>
      <c r="H115" s="99">
        <f t="shared" si="2"/>
        <v>-319657.44122999994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35868</v>
      </c>
      <c r="F116" s="102">
        <f>F117+F118</f>
        <v>32182</v>
      </c>
      <c r="G116" s="73">
        <f>E116*100/D116</f>
        <v>30.333116273562965</v>
      </c>
      <c r="H116" s="20">
        <f t="shared" si="2"/>
        <v>-82379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35868</v>
      </c>
      <c r="F117" s="92">
        <v>32182</v>
      </c>
      <c r="G117" s="63">
        <f>E117*100/D117</f>
        <v>30.333116273562965</v>
      </c>
      <c r="H117" s="60">
        <f t="shared" si="2"/>
        <v>-82379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78571.7</v>
      </c>
      <c r="E119" s="102">
        <f>E120+E121+E122+E123+E124+E125+E126+E127+E128</f>
        <v>4610.705</v>
      </c>
      <c r="F119" s="96">
        <f>F122+F123+F124+F127+F128+F120+F121+F126+F125</f>
        <v>8783.521</v>
      </c>
      <c r="G119" s="107">
        <f>E119*100/D119</f>
        <v>5.86814972821003</v>
      </c>
      <c r="H119" s="108">
        <f t="shared" si="2"/>
        <v>-73960.995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792.08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1189.224</v>
      </c>
      <c r="F124" s="52">
        <v>1254.3</v>
      </c>
      <c r="G124" s="52">
        <f>E124*100/D124</f>
        <v>43.34538562472664</v>
      </c>
      <c r="H124" s="56">
        <f t="shared" si="2"/>
        <v>-1554.376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8070</v>
      </c>
      <c r="E127" s="92"/>
      <c r="F127" s="92"/>
      <c r="G127" s="29"/>
      <c r="H127" s="24">
        <f t="shared" si="2"/>
        <v>-8070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16520.1</v>
      </c>
      <c r="E128" s="116">
        <f>E130+E131+E132+E133+E134+E136+E135+E137+E138+E129+E140+E139</f>
        <v>3421.481</v>
      </c>
      <c r="F128" s="116">
        <f>F130+F131+F132+F133+F134+F136+F135+F137+F138+F129+F140+F139</f>
        <v>4793.5</v>
      </c>
      <c r="G128" s="98">
        <f>E128*100/D128</f>
        <v>20.71101869843403</v>
      </c>
      <c r="H128" s="99">
        <f t="shared" si="2"/>
        <v>-13098.618999999999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3371.581</v>
      </c>
      <c r="F131" s="91">
        <v>4690.4</v>
      </c>
      <c r="G131" s="52">
        <f>E131*100/D131</f>
        <v>41.23299783536549</v>
      </c>
      <c r="H131" s="56">
        <f t="shared" si="2"/>
        <v>-4805.3189999999995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49.9</v>
      </c>
      <c r="F132" s="52">
        <v>103.1</v>
      </c>
      <c r="G132" s="52">
        <f>E132*100/D132</f>
        <v>14.78080568720379</v>
      </c>
      <c r="H132" s="56">
        <f t="shared" si="2"/>
        <v>-287.70000000000005</v>
      </c>
    </row>
    <row r="133" spans="1:8" ht="12">
      <c r="A133" s="27" t="s">
        <v>151</v>
      </c>
      <c r="B133" s="79" t="s">
        <v>215</v>
      </c>
      <c r="C133" s="67"/>
      <c r="D133" s="67"/>
      <c r="E133" s="52"/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/>
      <c r="F137" s="52"/>
      <c r="G137" s="52">
        <f t="shared" si="3"/>
        <v>0</v>
      </c>
      <c r="H137" s="56">
        <f t="shared" si="2"/>
        <v>-2053.6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/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84483.05976999999</v>
      </c>
      <c r="F144" s="98">
        <f>F147+F153+F155+F156+F157+F177+F178+F179+F181+F145+F154+F146+F152+F176</f>
        <v>74374.407</v>
      </c>
      <c r="G144" s="98">
        <f t="shared" si="3"/>
        <v>34.295571724390186</v>
      </c>
      <c r="H144" s="99">
        <f t="shared" si="2"/>
        <v>-161855.04022999996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8416</v>
      </c>
      <c r="F145" s="36">
        <v>5520</v>
      </c>
      <c r="G145" s="55">
        <f t="shared" si="3"/>
        <v>37.94358056473538</v>
      </c>
      <c r="H145" s="56">
        <f t="shared" si="2"/>
        <v>-13764.3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636.5</v>
      </c>
      <c r="F147" s="58">
        <v>626.7</v>
      </c>
      <c r="G147" s="52">
        <f t="shared" si="3"/>
        <v>96.2207105064248</v>
      </c>
      <c r="H147" s="89">
        <f>E147-D147</f>
        <v>-25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608" t="s">
        <v>194</v>
      </c>
      <c r="H148" s="609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316</v>
      </c>
      <c r="F149" s="11" t="s">
        <v>316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32.4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60.203</v>
      </c>
      <c r="F154" s="58">
        <v>14.3</v>
      </c>
      <c r="G154" s="52">
        <f t="shared" si="3"/>
        <v>14.286426198386332</v>
      </c>
      <c r="H154" s="89">
        <f>E154-D154</f>
        <v>-361.197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510</v>
      </c>
      <c r="F155" s="58">
        <v>680</v>
      </c>
      <c r="G155" s="52">
        <f t="shared" si="3"/>
        <v>23.842917251051894</v>
      </c>
      <c r="H155" s="89">
        <f aca="true" t="shared" si="4" ref="H155:H202">E155-D155</f>
        <v>-1629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1434.008</v>
      </c>
      <c r="F156" s="91">
        <v>1233.667</v>
      </c>
      <c r="G156" s="63">
        <f>E156*100/D156</f>
        <v>33.03937515839919</v>
      </c>
      <c r="H156" s="60">
        <f t="shared" si="4"/>
        <v>-2906.2920000000004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56423.51477</v>
      </c>
      <c r="F157" s="128">
        <f>F158+F159+F160+F161+F162+F163+F164+F165+F166+F167+F168+F169+F170+F171+F172+F173+F174+F175</f>
        <v>48121.240000000005</v>
      </c>
      <c r="G157" s="98">
        <f>E157*100/D157</f>
        <v>35.728995021555114</v>
      </c>
      <c r="H157" s="99">
        <f t="shared" si="4"/>
        <v>-101497.28522999998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4851.03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/>
      <c r="F160" s="36">
        <v>272.01</v>
      </c>
      <c r="G160" s="17">
        <f>E160*100/D160</f>
        <v>0</v>
      </c>
      <c r="H160" s="33">
        <f t="shared" si="4"/>
        <v>-2076.2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1993.4404</v>
      </c>
      <c r="F161" s="55">
        <v>2582.3</v>
      </c>
      <c r="G161" s="55">
        <f aca="true" t="shared" si="5" ref="G161:G180">E161*100/D161</f>
        <v>19.248577194557903</v>
      </c>
      <c r="H161" s="56">
        <f t="shared" si="4"/>
        <v>-8362.8596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32959</v>
      </c>
      <c r="F162" s="48">
        <v>28395</v>
      </c>
      <c r="G162" s="52">
        <f t="shared" si="5"/>
        <v>33.873691285790194</v>
      </c>
      <c r="H162" s="56">
        <f t="shared" si="4"/>
        <v>-64340.7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90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6113.3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54.003</v>
      </c>
      <c r="F168" s="52">
        <v>59.8</v>
      </c>
      <c r="G168" s="52">
        <f t="shared" si="5"/>
        <v>26.907324364723472</v>
      </c>
      <c r="H168" s="56">
        <f t="shared" si="4"/>
        <v>-146.697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92</v>
      </c>
      <c r="F169" s="48">
        <v>88</v>
      </c>
      <c r="G169" s="52">
        <f t="shared" si="5"/>
        <v>33.093525179856115</v>
      </c>
      <c r="H169" s="56">
        <f t="shared" si="4"/>
        <v>-186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4800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24.266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8.13333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2485</v>
      </c>
      <c r="F177" s="52">
        <v>2495</v>
      </c>
      <c r="G177" s="52">
        <f t="shared" si="5"/>
        <v>31.715441655073832</v>
      </c>
      <c r="H177" s="56">
        <f t="shared" si="4"/>
        <v>-5350.3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1264.012</v>
      </c>
      <c r="F178" s="52">
        <v>1033.9</v>
      </c>
      <c r="G178" s="52">
        <f t="shared" si="5"/>
        <v>35.69042240795121</v>
      </c>
      <c r="H178" s="56">
        <f t="shared" si="4"/>
        <v>-2277.5879999999997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11811</v>
      </c>
      <c r="F181" s="117">
        <f>F182</f>
        <v>10057</v>
      </c>
      <c r="G181" s="98">
        <f>E181*100/D181</f>
        <v>29.404735230413024</v>
      </c>
      <c r="H181" s="138">
        <f t="shared" si="4"/>
        <v>-28356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11811</v>
      </c>
      <c r="F182" s="1">
        <v>10057</v>
      </c>
      <c r="G182" s="19">
        <f>E182*100/D182</f>
        <v>29.404735230413024</v>
      </c>
      <c r="H182" s="20">
        <f t="shared" si="4"/>
        <v>-28356</v>
      </c>
    </row>
    <row r="183" spans="1:8" ht="12.75" thickBot="1">
      <c r="A183" s="72" t="s">
        <v>186</v>
      </c>
      <c r="B183" s="41" t="s">
        <v>206</v>
      </c>
      <c r="C183" s="73">
        <f>C184+C188+C185+C187</f>
        <v>0</v>
      </c>
      <c r="D183" s="73">
        <f>D184+D188+D185+D187</f>
        <v>2376</v>
      </c>
      <c r="E183" s="73">
        <f>E184+E188+E185+E187+E186</f>
        <v>913.594</v>
      </c>
      <c r="F183" s="73">
        <f>F184+F188+F185+F187</f>
        <v>0</v>
      </c>
      <c r="G183" s="19">
        <f>E183*100/D183</f>
        <v>38.45092592592593</v>
      </c>
      <c r="H183" s="33">
        <f t="shared" si="4"/>
        <v>-1462.406</v>
      </c>
    </row>
    <row r="184" spans="1:8" ht="12">
      <c r="A184" s="13" t="s">
        <v>188</v>
      </c>
      <c r="B184" s="140" t="s">
        <v>187</v>
      </c>
      <c r="C184" s="75"/>
      <c r="D184" s="75">
        <v>1826</v>
      </c>
      <c r="E184" s="55">
        <v>913.594</v>
      </c>
      <c r="F184" s="55"/>
      <c r="G184" s="17"/>
      <c r="H184" s="33">
        <f t="shared" si="4"/>
        <v>-912.406</v>
      </c>
    </row>
    <row r="185" spans="1:8" ht="12">
      <c r="A185" s="34" t="s">
        <v>207</v>
      </c>
      <c r="B185" s="134" t="s">
        <v>321</v>
      </c>
      <c r="C185" s="150"/>
      <c r="D185" s="150">
        <v>550</v>
      </c>
      <c r="E185" s="63"/>
      <c r="F185" s="63"/>
      <c r="G185" s="39">
        <f>E185*100/D185</f>
        <v>0</v>
      </c>
      <c r="H185" s="24">
        <f t="shared" si="4"/>
        <v>-550</v>
      </c>
    </row>
    <row r="186" spans="1:8" ht="24">
      <c r="A186" s="48" t="s">
        <v>281</v>
      </c>
      <c r="B186" s="150" t="s">
        <v>282</v>
      </c>
      <c r="C186" s="134"/>
      <c r="D186" s="134"/>
      <c r="E186" s="52"/>
      <c r="F186" s="52"/>
      <c r="G186" s="52"/>
      <c r="H186" s="88"/>
    </row>
    <row r="187" spans="1:8" ht="24.75" thickBot="1">
      <c r="A187" s="91" t="s">
        <v>235</v>
      </c>
      <c r="B187" s="143" t="s">
        <v>236</v>
      </c>
      <c r="C187" s="144"/>
      <c r="D187" s="144"/>
      <c r="E187" s="63"/>
      <c r="F187" s="63"/>
      <c r="G187" s="63" t="e">
        <f>E187*100/D187</f>
        <v>#DIV/0!</v>
      </c>
      <c r="H187" s="24">
        <f t="shared" si="4"/>
        <v>0</v>
      </c>
    </row>
    <row r="188" spans="1:8" ht="12.75" thickBot="1">
      <c r="A188" s="100" t="s">
        <v>189</v>
      </c>
      <c r="B188" s="41" t="s">
        <v>183</v>
      </c>
      <c r="C188" s="73">
        <f>C195+C190</f>
        <v>0</v>
      </c>
      <c r="D188" s="73">
        <f>D195+D190</f>
        <v>0</v>
      </c>
      <c r="E188" s="73">
        <f>E195+E190+E194</f>
        <v>0</v>
      </c>
      <c r="F188" s="73">
        <f>F195+F190+F189+F196+F194</f>
        <v>0</v>
      </c>
      <c r="G188" s="73"/>
      <c r="H188" s="20">
        <f t="shared" si="4"/>
        <v>0</v>
      </c>
    </row>
    <row r="189" spans="1:8" ht="12">
      <c r="A189" s="92" t="s">
        <v>190</v>
      </c>
      <c r="B189" s="130" t="s">
        <v>257</v>
      </c>
      <c r="C189" s="32"/>
      <c r="D189" s="32"/>
      <c r="E189" s="32"/>
      <c r="F189" s="55"/>
      <c r="G189" s="32"/>
      <c r="H189" s="33"/>
    </row>
    <row r="190" spans="1:8" ht="24">
      <c r="A190" s="48" t="s">
        <v>190</v>
      </c>
      <c r="B190" s="49" t="s">
        <v>255</v>
      </c>
      <c r="C190" s="49"/>
      <c r="D190" s="49"/>
      <c r="E190" s="52"/>
      <c r="F190" s="52"/>
      <c r="G190" s="17"/>
      <c r="H190" s="33">
        <f t="shared" si="4"/>
        <v>0</v>
      </c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608" t="s">
        <v>194</v>
      </c>
      <c r="H191" s="609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316</v>
      </c>
      <c r="F192" s="11" t="s">
        <v>316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4" t="s">
        <v>10</v>
      </c>
      <c r="H193" s="8" t="s">
        <v>11</v>
      </c>
    </row>
    <row r="194" spans="1:8" ht="12">
      <c r="A194" s="48" t="s">
        <v>190</v>
      </c>
      <c r="B194" s="132" t="s">
        <v>250</v>
      </c>
      <c r="C194" s="132"/>
      <c r="D194" s="132"/>
      <c r="E194" s="55"/>
      <c r="F194" s="55"/>
      <c r="G194" s="17"/>
      <c r="H194" s="33"/>
    </row>
    <row r="195" spans="1:8" ht="12">
      <c r="A195" s="13" t="s">
        <v>190</v>
      </c>
      <c r="B195" s="132" t="s">
        <v>276</v>
      </c>
      <c r="C195" s="132"/>
      <c r="D195" s="132"/>
      <c r="E195" s="55"/>
      <c r="F195" s="55"/>
      <c r="G195" s="52" t="e">
        <f>E195*100/D195</f>
        <v>#DIV/0!</v>
      </c>
      <c r="H195" s="33">
        <f t="shared" si="4"/>
        <v>0</v>
      </c>
    </row>
    <row r="196" spans="1:8" ht="24">
      <c r="A196" s="13" t="s">
        <v>270</v>
      </c>
      <c r="B196" s="132" t="s">
        <v>271</v>
      </c>
      <c r="C196" s="132"/>
      <c r="D196" s="132"/>
      <c r="E196" s="55"/>
      <c r="F196" s="55"/>
      <c r="G196" s="52"/>
      <c r="H196" s="33"/>
    </row>
    <row r="197" spans="1:8" ht="12">
      <c r="A197" s="15" t="s">
        <v>320</v>
      </c>
      <c r="B197" s="74" t="s">
        <v>256</v>
      </c>
      <c r="C197" s="45"/>
      <c r="D197" s="45">
        <v>506.414</v>
      </c>
      <c r="E197" s="32">
        <v>756.414</v>
      </c>
      <c r="F197" s="32">
        <v>1.4</v>
      </c>
      <c r="G197" s="17"/>
      <c r="H197" s="33">
        <f t="shared" si="4"/>
        <v>250</v>
      </c>
    </row>
    <row r="198" spans="1:8" ht="12">
      <c r="A198" s="145" t="s">
        <v>228</v>
      </c>
      <c r="B198" s="21" t="s">
        <v>131</v>
      </c>
      <c r="C198" s="21"/>
      <c r="D198" s="21"/>
      <c r="E198" s="17">
        <f>E199</f>
        <v>0</v>
      </c>
      <c r="F198" s="17">
        <f>F199</f>
        <v>0</v>
      </c>
      <c r="G198" s="17"/>
      <c r="H198" s="33"/>
    </row>
    <row r="199" spans="1:8" ht="12">
      <c r="A199" s="27" t="s">
        <v>229</v>
      </c>
      <c r="B199" s="27" t="s">
        <v>211</v>
      </c>
      <c r="C199" s="27"/>
      <c r="D199" s="27"/>
      <c r="E199" s="52"/>
      <c r="F199" s="52"/>
      <c r="G199" s="17"/>
      <c r="H199" s="33"/>
    </row>
    <row r="200" spans="1:8" ht="12">
      <c r="A200" s="145" t="s">
        <v>230</v>
      </c>
      <c r="B200" s="21" t="s">
        <v>132</v>
      </c>
      <c r="C200" s="21"/>
      <c r="D200" s="21"/>
      <c r="E200" s="17">
        <f>E201</f>
        <v>-1105.23</v>
      </c>
      <c r="F200" s="17">
        <f>F201</f>
        <v>-0.3795</v>
      </c>
      <c r="G200" s="17"/>
      <c r="H200" s="33">
        <f t="shared" si="4"/>
        <v>-1105.23</v>
      </c>
    </row>
    <row r="201" spans="1:8" ht="12.75" thickBot="1">
      <c r="A201" s="48" t="s">
        <v>231</v>
      </c>
      <c r="B201" s="48" t="s">
        <v>133</v>
      </c>
      <c r="C201" s="48"/>
      <c r="D201" s="48"/>
      <c r="E201" s="52">
        <v>-1105.23</v>
      </c>
      <c r="F201" s="52">
        <v>-0.3795</v>
      </c>
      <c r="G201" s="17"/>
      <c r="H201" s="33">
        <f t="shared" si="4"/>
        <v>-1105.23</v>
      </c>
    </row>
    <row r="202" spans="1:8" ht="12.75" thickBot="1">
      <c r="A202" s="72"/>
      <c r="B202" s="137" t="s">
        <v>191</v>
      </c>
      <c r="C202" s="19">
        <f>C115+C8+C197</f>
        <v>448007.74799999996</v>
      </c>
      <c r="D202" s="19">
        <f>D115+D8+D197</f>
        <v>512095.84199999995</v>
      </c>
      <c r="E202" s="19">
        <f>E115+E8+E197+E200</f>
        <v>148721.90876999998</v>
      </c>
      <c r="F202" s="170">
        <f>F115+F8+F197</f>
        <v>133395.418</v>
      </c>
      <c r="G202" s="73">
        <f>E202*100/D202</f>
        <v>29.04181142911916</v>
      </c>
      <c r="H202" s="20">
        <f t="shared" si="4"/>
        <v>-363373.93322999997</v>
      </c>
    </row>
    <row r="203" spans="1:7" ht="12">
      <c r="A203" s="1"/>
      <c r="B203" s="146"/>
      <c r="C203" s="146"/>
      <c r="D203" s="146"/>
      <c r="E203" s="147"/>
      <c r="F203" s="147"/>
      <c r="G203" s="148"/>
    </row>
    <row r="204" spans="1:6" ht="12">
      <c r="A204" s="149" t="s">
        <v>192</v>
      </c>
      <c r="B204" s="5"/>
      <c r="C204" s="5"/>
      <c r="D204" s="5"/>
      <c r="E204" s="9"/>
      <c r="F204" s="9"/>
    </row>
    <row r="205" spans="1:6" ht="12">
      <c r="A205" s="149" t="s">
        <v>193</v>
      </c>
      <c r="B205" s="5"/>
      <c r="C205" s="5"/>
      <c r="D205" s="5" t="s">
        <v>272</v>
      </c>
      <c r="E205" s="9"/>
      <c r="F205" s="9"/>
    </row>
    <row r="206" ht="12">
      <c r="A206" s="1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323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14" t="s">
        <v>238</v>
      </c>
      <c r="D5" s="14" t="s">
        <v>240</v>
      </c>
      <c r="E5" s="6" t="s">
        <v>5</v>
      </c>
      <c r="F5" s="6" t="s">
        <v>5</v>
      </c>
      <c r="G5" s="608" t="s">
        <v>194</v>
      </c>
      <c r="H5" s="609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324</v>
      </c>
      <c r="F6" s="11" t="s">
        <v>324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67213.698</v>
      </c>
      <c r="E8" s="17">
        <f>E9+E17+E29+E36+E67+E71+E79+E109+E51+E78+E26+E77</f>
        <v>27153.028999999995</v>
      </c>
      <c r="F8" s="17">
        <f>F9+F17+F29+F36+F67+F71+F79+F109+F51+F78+F26+F77+F76</f>
        <v>22620.199999999997</v>
      </c>
      <c r="G8" s="155">
        <f>E8*100/D8</f>
        <v>40.39805844338455</v>
      </c>
      <c r="H8" s="20">
        <f aca="true" t="shared" si="0" ref="H8:H73">E8-D8</f>
        <v>-40060.66900000001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17104.856</v>
      </c>
      <c r="F9" s="59">
        <f>F10</f>
        <v>16793.399999999998</v>
      </c>
      <c r="G9" s="17">
        <f>E9*100/D9</f>
        <v>39.8222615416851</v>
      </c>
      <c r="H9" s="24">
        <f t="shared" si="0"/>
        <v>-25848.144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17104.856</v>
      </c>
      <c r="F10" s="63">
        <f>F11+F12+F13+F14</f>
        <v>16793.399999999998</v>
      </c>
      <c r="G10" s="23">
        <f>E10*100/D10</f>
        <v>39.8222615416851</v>
      </c>
      <c r="H10" s="30">
        <f t="shared" si="0"/>
        <v>-25848.144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16940.707</v>
      </c>
      <c r="F11" s="52">
        <v>16642.3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58.962</v>
      </c>
      <c r="F12" s="35">
        <v>123.3</v>
      </c>
      <c r="G12" s="32"/>
      <c r="H12" s="33">
        <f t="shared" si="0"/>
        <v>-632.038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105.187</v>
      </c>
      <c r="F13" s="28">
        <v>27.8</v>
      </c>
      <c r="G13" s="29"/>
      <c r="H13" s="30">
        <f t="shared" si="0"/>
        <v>-6.813000000000002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7182.890257558791</v>
      </c>
      <c r="F16" s="43">
        <f>F10*30/77.97</f>
        <v>6461.485186610234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8300</v>
      </c>
      <c r="E17" s="165">
        <f>E18+E21+E23+E24+E25</f>
        <v>3476.598</v>
      </c>
      <c r="F17" s="165">
        <f>F18+F21+F23+F24+F25</f>
        <v>3444.8</v>
      </c>
      <c r="G17" s="32">
        <f>E17*100/D17</f>
        <v>41.886722891566265</v>
      </c>
      <c r="H17" s="33">
        <f t="shared" si="0"/>
        <v>-4823.402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975.0360000000001</v>
      </c>
      <c r="F18" s="51">
        <f>F19+F20</f>
        <v>613.5</v>
      </c>
      <c r="G18" s="52">
        <f>E18*100/D18</f>
        <v>43.470173874275524</v>
      </c>
      <c r="H18" s="33">
        <f t="shared" si="0"/>
        <v>-1267.964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294.281</v>
      </c>
      <c r="F19" s="50">
        <v>166.4</v>
      </c>
      <c r="G19" s="52">
        <f>E19*100/D19</f>
        <v>59.33084677419355</v>
      </c>
      <c r="H19" s="33">
        <f t="shared" si="0"/>
        <v>-201.719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680.755</v>
      </c>
      <c r="F20" s="50">
        <v>447.1</v>
      </c>
      <c r="G20" s="52">
        <f>E20*100/D20</f>
        <v>38.967086433886664</v>
      </c>
      <c r="H20" s="33">
        <f t="shared" si="0"/>
        <v>-1066.245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1964.933</v>
      </c>
      <c r="F23" s="37">
        <v>2234.3</v>
      </c>
      <c r="G23" s="55">
        <f aca="true" t="shared" si="1" ref="G23:G29">E23*100/D23</f>
        <v>38.109639255236615</v>
      </c>
      <c r="H23" s="56">
        <f t="shared" si="0"/>
        <v>-3191.067</v>
      </c>
    </row>
    <row r="24" spans="1:8" ht="12">
      <c r="A24" s="13" t="s">
        <v>21</v>
      </c>
      <c r="B24" s="13" t="s">
        <v>22</v>
      </c>
      <c r="C24" s="13">
        <v>844</v>
      </c>
      <c r="D24" s="13">
        <v>851</v>
      </c>
      <c r="E24" s="38">
        <v>467.691</v>
      </c>
      <c r="F24" s="38">
        <v>597</v>
      </c>
      <c r="G24" s="55">
        <f t="shared" si="1"/>
        <v>54.9578143360752</v>
      </c>
      <c r="H24" s="56">
        <f t="shared" si="0"/>
        <v>-383.309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68.938</v>
      </c>
      <c r="F25" s="38"/>
      <c r="G25" s="55"/>
      <c r="H25" s="56">
        <f t="shared" si="0"/>
        <v>18.938000000000002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7983.828</v>
      </c>
      <c r="E26" s="57">
        <f>E27+E28</f>
        <v>989.641</v>
      </c>
      <c r="F26" s="57">
        <f>F27+F28</f>
        <v>520.9000000000001</v>
      </c>
      <c r="G26" s="17">
        <f t="shared" si="1"/>
        <v>12.395570145048213</v>
      </c>
      <c r="H26" s="33">
        <f t="shared" si="0"/>
        <v>-6994.187000000001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80.577</v>
      </c>
      <c r="F27" s="39">
        <v>6.7</v>
      </c>
      <c r="G27" s="52">
        <f t="shared" si="1"/>
        <v>10.34364569961489</v>
      </c>
      <c r="H27" s="56">
        <f t="shared" si="0"/>
        <v>-698.423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7204.828</v>
      </c>
      <c r="E28" s="52">
        <v>909.064</v>
      </c>
      <c r="F28" s="52">
        <v>514.2</v>
      </c>
      <c r="G28" s="52">
        <f t="shared" si="1"/>
        <v>12.617428202311004</v>
      </c>
      <c r="H28" s="56">
        <f t="shared" si="0"/>
        <v>-6295.764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901.4</v>
      </c>
      <c r="E29" s="59">
        <f>E31+E33+E34</f>
        <v>410.65999999999997</v>
      </c>
      <c r="F29" s="59">
        <f>F31+F33+F34</f>
        <v>296.5</v>
      </c>
      <c r="G29" s="29">
        <f t="shared" si="1"/>
        <v>45.55802085644553</v>
      </c>
      <c r="H29" s="24">
        <f t="shared" si="0"/>
        <v>-490.74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344.08</v>
      </c>
      <c r="F31" s="35">
        <f>F32</f>
        <v>276.4</v>
      </c>
      <c r="G31" s="55">
        <f>E31*100/D31</f>
        <v>43.2587377420166</v>
      </c>
      <c r="H31" s="56">
        <f t="shared" si="0"/>
        <v>-451.32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344.08</v>
      </c>
      <c r="F32" s="39">
        <v>276.4</v>
      </c>
      <c r="G32" s="55">
        <f>E32*100/D32</f>
        <v>43.2587377420166</v>
      </c>
      <c r="H32" s="56">
        <f t="shared" si="0"/>
        <v>-451.32</v>
      </c>
    </row>
    <row r="33" spans="1:8" ht="12">
      <c r="A33" s="27" t="s">
        <v>38</v>
      </c>
      <c r="B33" s="27" t="s">
        <v>39</v>
      </c>
      <c r="C33" s="27"/>
      <c r="D33" s="27">
        <v>106</v>
      </c>
      <c r="E33" s="38">
        <v>54.58</v>
      </c>
      <c r="F33" s="38">
        <v>20.1</v>
      </c>
      <c r="G33" s="39">
        <f>E33*100/D33</f>
        <v>51.490566037735846</v>
      </c>
      <c r="H33" s="60">
        <f t="shared" si="0"/>
        <v>-51.42</v>
      </c>
    </row>
    <row r="34" spans="1:8" ht="12">
      <c r="A34" s="27" t="s">
        <v>313</v>
      </c>
      <c r="B34" s="27" t="s">
        <v>314</v>
      </c>
      <c r="C34" s="27"/>
      <c r="D34" s="27"/>
      <c r="E34" s="28">
        <v>12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608" t="s">
        <v>194</v>
      </c>
      <c r="H44" s="609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324</v>
      </c>
      <c r="F45" s="11" t="s">
        <v>324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3439</v>
      </c>
      <c r="E51" s="153">
        <f>E54+E58+E61</f>
        <v>1578.493</v>
      </c>
      <c r="F51" s="153">
        <f>F54+F61+F58</f>
        <v>793.3</v>
      </c>
      <c r="G51" s="17">
        <f>E51*100/D51</f>
        <v>45.899767374236696</v>
      </c>
      <c r="H51" s="88">
        <f t="shared" si="0"/>
        <v>-1860.507</v>
      </c>
    </row>
    <row r="52" spans="2:8" ht="0.75" customHeight="1">
      <c r="B52" s="74"/>
      <c r="C52" s="74"/>
      <c r="D52" s="74"/>
      <c r="E52" s="66">
        <f>E54+E61+E66+E56+E65</f>
        <v>3000.807</v>
      </c>
      <c r="F52" s="66">
        <f>F54+F61+F66+F56+F65</f>
        <v>1470</v>
      </c>
      <c r="G52" s="23" t="e">
        <f>E52*100/D52</f>
        <v>#DIV/0!</v>
      </c>
      <c r="H52" s="24">
        <f t="shared" si="0"/>
        <v>3000.807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3020</v>
      </c>
      <c r="E54" s="35">
        <f>E56</f>
        <v>1396.366</v>
      </c>
      <c r="F54" s="35">
        <f>F56</f>
        <v>662.5</v>
      </c>
      <c r="G54" s="63">
        <f>E54*100/D54</f>
        <v>46.23728476821192</v>
      </c>
      <c r="H54" s="60">
        <f t="shared" si="0"/>
        <v>-1623.634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3020</v>
      </c>
      <c r="E56" s="35">
        <v>1396.366</v>
      </c>
      <c r="F56" s="35">
        <v>662.5</v>
      </c>
      <c r="G56" s="63">
        <f>E56*100/D56</f>
        <v>46.23728476821192</v>
      </c>
      <c r="H56" s="60">
        <f t="shared" si="0"/>
        <v>-1623.634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182.127</v>
      </c>
      <c r="F61" s="76">
        <f>F63+F65</f>
        <v>130.79999999999998</v>
      </c>
      <c r="G61" s="55">
        <f>E61*100/D61</f>
        <v>62.159385665529015</v>
      </c>
      <c r="H61" s="56">
        <f t="shared" si="0"/>
        <v>-110.87299999999999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156.179</v>
      </c>
      <c r="F63" s="62">
        <v>116.6</v>
      </c>
      <c r="G63" s="55">
        <f>E63*100/D63</f>
        <v>53.30341296928327</v>
      </c>
      <c r="H63" s="56">
        <f t="shared" si="0"/>
        <v>-136.821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25.948</v>
      </c>
      <c r="F65" s="76">
        <v>14.2</v>
      </c>
      <c r="G65" s="55" t="e">
        <f>E65*100/D65</f>
        <v>#DIV/0!</v>
      </c>
      <c r="H65" s="56">
        <f t="shared" si="0"/>
        <v>25.948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1511.391</v>
      </c>
      <c r="F67" s="59">
        <f>F69</f>
        <v>440.9</v>
      </c>
      <c r="G67" s="29">
        <f>E67*100/D67</f>
        <v>82.01600824831779</v>
      </c>
      <c r="H67" s="24">
        <f t="shared" si="0"/>
        <v>-331.4089999999999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1511.391</v>
      </c>
      <c r="F69" s="76">
        <v>440.9</v>
      </c>
      <c r="G69" s="23">
        <f>E69*100/D69</f>
        <v>82.01600824831779</v>
      </c>
      <c r="H69" s="24">
        <f t="shared" si="0"/>
        <v>-331.4089999999999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466.202</v>
      </c>
      <c r="F78" s="57">
        <v>985.5</v>
      </c>
      <c r="G78" s="17">
        <f>E78*100/D78</f>
        <v>74.95209003215433</v>
      </c>
      <c r="H78" s="33">
        <f t="shared" si="2"/>
        <v>-155.798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653.393</v>
      </c>
      <c r="F79" s="86">
        <f>F81+F83+F91+F95+F100+F104+F93+F89+F92+F102+F88+F103</f>
        <v>233.6</v>
      </c>
      <c r="G79" s="29">
        <f>E79*100/D79</f>
        <v>91.02716634159933</v>
      </c>
      <c r="H79" s="24">
        <f t="shared" si="2"/>
        <v>-64.40700000000004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44.712</v>
      </c>
      <c r="F81" s="35">
        <v>38.1</v>
      </c>
      <c r="G81" s="55">
        <f>E81*100/D81</f>
        <v>55.820224719101134</v>
      </c>
      <c r="H81" s="33">
        <f t="shared" si="2"/>
        <v>-35.38799999999999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3.9</v>
      </c>
      <c r="F92" s="52"/>
      <c r="G92" s="55"/>
      <c r="H92" s="33">
        <f t="shared" si="2"/>
        <v>3.9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608" t="s">
        <v>194</v>
      </c>
      <c r="H96" s="609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324</v>
      </c>
      <c r="F97" s="11" t="s">
        <v>324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190.085</v>
      </c>
      <c r="F104" s="90">
        <f>F106</f>
        <v>174.5</v>
      </c>
      <c r="G104" s="63">
        <f>E104*100/D104</f>
        <v>33.42447687708809</v>
      </c>
      <c r="H104" s="60">
        <f t="shared" si="2"/>
        <v>-378.615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190.085</v>
      </c>
      <c r="F106" s="35">
        <v>174.5</v>
      </c>
      <c r="G106" s="37">
        <f>E106*100/D106</f>
        <v>33.42447687708809</v>
      </c>
      <c r="H106" s="56">
        <f t="shared" si="2"/>
        <v>-378.615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507.92500000000007</v>
      </c>
      <c r="F109" s="93">
        <f>F110+F111+F112+F113</f>
        <v>-888.6999999999999</v>
      </c>
      <c r="G109" s="52" t="e">
        <f>E109*100/D109</f>
        <v>#DIV/0!</v>
      </c>
      <c r="H109" s="33">
        <f t="shared" si="2"/>
        <v>507.92500000000007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346.684</v>
      </c>
      <c r="F110" s="38">
        <v>118.2</v>
      </c>
      <c r="G110" s="17"/>
      <c r="H110" s="33">
        <f t="shared" si="2"/>
        <v>346.684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161.241</v>
      </c>
      <c r="F113" s="39">
        <v>-1006.9</v>
      </c>
      <c r="G113" s="39" t="e">
        <f>E113*100/D113</f>
        <v>#DIV/0!</v>
      </c>
      <c r="H113" s="24">
        <f t="shared" si="2"/>
        <v>161.241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486661.2139999999</v>
      </c>
      <c r="E114" s="96">
        <f>E115+E198+E201</f>
        <v>170979.30891999998</v>
      </c>
      <c r="F114" s="73">
        <f>F115+F201+F198</f>
        <v>153717.71750000003</v>
      </c>
      <c r="G114" s="98">
        <f>E114*100/D114</f>
        <v>35.133128345009226</v>
      </c>
      <c r="H114" s="99">
        <f t="shared" si="2"/>
        <v>-315681.90507999994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481154.79999999993</v>
      </c>
      <c r="E115" s="101">
        <f>E116+E119+E144+E183</f>
        <v>170909.42528999998</v>
      </c>
      <c r="F115" s="97">
        <f>F116+F119+F144+F183</f>
        <v>153716.69700000004</v>
      </c>
      <c r="G115" s="98">
        <f>E115*100/D115</f>
        <v>35.52067344854505</v>
      </c>
      <c r="H115" s="99">
        <f t="shared" si="2"/>
        <v>-310245.37470999995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45722</v>
      </c>
      <c r="F116" s="102">
        <f>F117+F118</f>
        <v>40576</v>
      </c>
      <c r="G116" s="73">
        <f>E116*100/D116</f>
        <v>38.66652008084772</v>
      </c>
      <c r="H116" s="20">
        <f t="shared" si="2"/>
        <v>-72525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45722</v>
      </c>
      <c r="F117" s="92">
        <v>40576</v>
      </c>
      <c r="G117" s="63">
        <f>E117*100/D117</f>
        <v>38.66652008084772</v>
      </c>
      <c r="H117" s="60">
        <f t="shared" si="2"/>
        <v>-72525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94110.70000000001</v>
      </c>
      <c r="E119" s="102">
        <f>E120+E121+E122+E123+E124+E125+E126+E127+E128</f>
        <v>16244.927</v>
      </c>
      <c r="F119" s="96">
        <f>F122+F123+F124+F127+F128+F120+F121+F126+F125</f>
        <v>14451.612999999998</v>
      </c>
      <c r="G119" s="107">
        <f>E119*100/D119</f>
        <v>17.261509052636946</v>
      </c>
      <c r="H119" s="108">
        <f t="shared" si="2"/>
        <v>-77865.77300000002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990.1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6656.159</v>
      </c>
      <c r="F128" s="116">
        <f>F130+F131+F132+F133+F134+F136+F135+F137+F138+F129+F140+F139+F141</f>
        <v>6455.999999999999</v>
      </c>
      <c r="G128" s="98">
        <f>E128*100/D128</f>
        <v>34.945787022696365</v>
      </c>
      <c r="H128" s="99">
        <f t="shared" si="2"/>
        <v>-12390.940999999999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4530.659</v>
      </c>
      <c r="F131" s="91">
        <v>5960.4</v>
      </c>
      <c r="G131" s="52">
        <f>E131*100/D131</f>
        <v>55.40802749208135</v>
      </c>
      <c r="H131" s="56">
        <f t="shared" si="2"/>
        <v>-3646.241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71.9</v>
      </c>
      <c r="F132" s="52">
        <v>128.7</v>
      </c>
      <c r="G132" s="52">
        <f>E132*100/D132</f>
        <v>21.29739336492891</v>
      </c>
      <c r="H132" s="56">
        <f t="shared" si="2"/>
        <v>-265.70000000000005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/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107927.46445000001</v>
      </c>
      <c r="F144" s="98">
        <f>F147+F153+F155+F156+F157+F177+F178+F179+F181+F145+F154+F146+F152+F176</f>
        <v>98547.38400000002</v>
      </c>
      <c r="G144" s="98">
        <f t="shared" si="3"/>
        <v>43.81273722984794</v>
      </c>
      <c r="H144" s="99">
        <f t="shared" si="2"/>
        <v>-138410.63554999995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9028.8</v>
      </c>
      <c r="F145" s="36">
        <v>6120</v>
      </c>
      <c r="G145" s="55">
        <f t="shared" si="3"/>
        <v>40.70639260965812</v>
      </c>
      <c r="H145" s="56">
        <f t="shared" si="2"/>
        <v>-13151.5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661.5</v>
      </c>
      <c r="F147" s="58">
        <v>626.7</v>
      </c>
      <c r="G147" s="52">
        <f t="shared" si="3"/>
        <v>100</v>
      </c>
      <c r="H147" s="89">
        <f>E147-D147</f>
        <v>0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608" t="s">
        <v>194</v>
      </c>
      <c r="H148" s="609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324</v>
      </c>
      <c r="F149" s="11" t="s">
        <v>324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46.383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42.8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1046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1734.008</v>
      </c>
      <c r="F156" s="91">
        <v>1665.667</v>
      </c>
      <c r="G156" s="63">
        <f>E156*100/D156</f>
        <v>39.95133976914038</v>
      </c>
      <c r="H156" s="60">
        <f t="shared" si="4"/>
        <v>-2606.2920000000004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74303.2347</v>
      </c>
      <c r="F157" s="128">
        <f>F158+F159+F160+F161+F162+F163+F164+F165+F166+F167+F168+F169+F170+F171+F172+F173+F174+F175</f>
        <v>67450.43400000001</v>
      </c>
      <c r="G157" s="98">
        <f>E157*100/D157</f>
        <v>47.05094876672357</v>
      </c>
      <c r="H157" s="99">
        <f t="shared" si="4"/>
        <v>-83617.56529999999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6045.55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1801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3186.761</v>
      </c>
      <c r="F161" s="55">
        <v>3186.4</v>
      </c>
      <c r="G161" s="55">
        <f aca="true" t="shared" si="5" ref="G161:G180">E161*100/D161</f>
        <v>30.771231038112067</v>
      </c>
      <c r="H161" s="56">
        <f t="shared" si="4"/>
        <v>-7169.538999999999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47747</v>
      </c>
      <c r="F162" s="48">
        <v>41522</v>
      </c>
      <c r="G162" s="52">
        <f t="shared" si="5"/>
        <v>49.07209374746274</v>
      </c>
      <c r="H162" s="56">
        <f t="shared" si="4"/>
        <v>-49552.7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112.5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7641.584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63.916</v>
      </c>
      <c r="F168" s="52">
        <v>73.8</v>
      </c>
      <c r="G168" s="52">
        <f t="shared" si="5"/>
        <v>31.84653712007972</v>
      </c>
      <c r="H168" s="56">
        <f t="shared" si="4"/>
        <v>-136.784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115</v>
      </c>
      <c r="F169" s="48">
        <v>110</v>
      </c>
      <c r="G169" s="52">
        <f t="shared" si="5"/>
        <v>41.36690647482014</v>
      </c>
      <c r="H169" s="56">
        <f t="shared" si="4"/>
        <v>-163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6087.8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30.332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10.16666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3105</v>
      </c>
      <c r="F177" s="52">
        <v>3115</v>
      </c>
      <c r="G177" s="52">
        <f t="shared" si="5"/>
        <v>39.628348627365895</v>
      </c>
      <c r="H177" s="56">
        <f t="shared" si="4"/>
        <v>-4730.3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1576.846</v>
      </c>
      <c r="F178" s="52">
        <v>1311.2</v>
      </c>
      <c r="G178" s="52">
        <f t="shared" si="5"/>
        <v>44.523548678563365</v>
      </c>
      <c r="H178" s="56">
        <f t="shared" si="4"/>
        <v>-1964.754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14754</v>
      </c>
      <c r="F181" s="117">
        <f>F182</f>
        <v>12563</v>
      </c>
      <c r="G181" s="98">
        <f>E181*100/D181</f>
        <v>36.731645380536264</v>
      </c>
      <c r="H181" s="138">
        <f t="shared" si="4"/>
        <v>-25413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14754</v>
      </c>
      <c r="F182" s="1">
        <v>12563</v>
      </c>
      <c r="G182" s="19">
        <f>E182*100/D182</f>
        <v>36.731645380536264</v>
      </c>
      <c r="H182" s="20">
        <f t="shared" si="4"/>
        <v>-25413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22459</v>
      </c>
      <c r="E183" s="73">
        <f>E184+E189+E186+E188+E185</f>
        <v>1015.03384</v>
      </c>
      <c r="F183" s="73">
        <f>F184+F189+F186+F188</f>
        <v>141.7</v>
      </c>
      <c r="G183" s="19">
        <f>E183*100/D183</f>
        <v>4.519497039048934</v>
      </c>
      <c r="H183" s="33">
        <f t="shared" si="4"/>
        <v>-21443.96616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/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101.43984</v>
      </c>
      <c r="F186" s="63"/>
      <c r="G186" s="63">
        <f>E186*100/D186</f>
        <v>18.443607272727274</v>
      </c>
      <c r="H186" s="24">
        <f t="shared" si="4"/>
        <v>-448.56016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236</v>
      </c>
      <c r="C188" s="144"/>
      <c r="D188" s="144"/>
      <c r="E188" s="63"/>
      <c r="F188" s="63"/>
      <c r="G188" s="63" t="e">
        <f>E188*100/D188</f>
        <v>#DIV/0!</v>
      </c>
      <c r="H188" s="24">
        <f t="shared" si="4"/>
        <v>0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>
      <c r="A190" s="92" t="s">
        <v>190</v>
      </c>
      <c r="B190" s="130" t="s">
        <v>257</v>
      </c>
      <c r="C190" s="32"/>
      <c r="D190" s="32"/>
      <c r="E190" s="32"/>
      <c r="F190" s="55"/>
      <c r="G190" s="32"/>
      <c r="H190" s="33"/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608" t="s">
        <v>194</v>
      </c>
      <c r="H191" s="609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324</v>
      </c>
      <c r="F192" s="11" t="s">
        <v>324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73" t="s">
        <v>10</v>
      </c>
      <c r="H193" s="7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5506.414</v>
      </c>
      <c r="E198" s="32">
        <v>1006.414</v>
      </c>
      <c r="F198" s="32">
        <v>1.4</v>
      </c>
      <c r="G198" s="17"/>
      <c r="H198" s="33">
        <f t="shared" si="4"/>
        <v>-4500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-936.53037</v>
      </c>
      <c r="F201" s="17">
        <f>F202</f>
        <v>-0.3795</v>
      </c>
      <c r="G201" s="17"/>
      <c r="H201" s="33">
        <f t="shared" si="4"/>
        <v>-936.53037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-936.53037</v>
      </c>
      <c r="F202" s="52">
        <v>-0.3795</v>
      </c>
      <c r="G202" s="17"/>
      <c r="H202" s="33">
        <f t="shared" si="4"/>
        <v>-936.53037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553874.9119999999</v>
      </c>
      <c r="E203" s="19">
        <f>E115+E8+E198+E201</f>
        <v>198132.33791999996</v>
      </c>
      <c r="F203" s="170">
        <f>F115+F8+F198</f>
        <v>176338.29700000005</v>
      </c>
      <c r="G203" s="73">
        <f>E203*100/D203</f>
        <v>35.772036903523805</v>
      </c>
      <c r="H203" s="20">
        <f t="shared" si="4"/>
        <v>-355742.57407999993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327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610" t="s">
        <v>194</v>
      </c>
      <c r="H5" s="61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328</v>
      </c>
      <c r="F6" s="187" t="s">
        <v>328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70317.16592</v>
      </c>
      <c r="E8" s="32">
        <f>E9+E17+E29+E36+E67+E71+E79+E109+E51+E78+E26+E77</f>
        <v>32786.1685</v>
      </c>
      <c r="F8" s="32">
        <f>F9+F17+F29+F36+F67+F71+F79+F109+F51+F78+F26+F77+F76</f>
        <v>28132.100000000002</v>
      </c>
      <c r="G8" s="181">
        <f>E8*100/D8</f>
        <v>46.62612332428315</v>
      </c>
      <c r="H8" s="182">
        <f aca="true" t="shared" si="0" ref="H8:H73">E8-D8</f>
        <v>-37530.99742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21592.14386</v>
      </c>
      <c r="F9" s="59">
        <f>F10</f>
        <v>20628.899999999998</v>
      </c>
      <c r="G9" s="17">
        <f>E9*100/D9</f>
        <v>50.269233487765696</v>
      </c>
      <c r="H9" s="24">
        <f t="shared" si="0"/>
        <v>-21360.85614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21592.14386</v>
      </c>
      <c r="F10" s="63">
        <f>F11+F12+F13+F14</f>
        <v>20628.899999999998</v>
      </c>
      <c r="G10" s="23">
        <f>E10*100/D10</f>
        <v>50.269233487765696</v>
      </c>
      <c r="H10" s="30">
        <f t="shared" si="0"/>
        <v>-21360.85614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21393.2</v>
      </c>
      <c r="F11" s="52">
        <v>20629.6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66.37861</v>
      </c>
      <c r="F12" s="35">
        <v>-36.7</v>
      </c>
      <c r="G12" s="32"/>
      <c r="H12" s="33">
        <f t="shared" si="0"/>
        <v>-624.62139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132.56525</v>
      </c>
      <c r="F13" s="28">
        <v>36</v>
      </c>
      <c r="G13" s="29"/>
      <c r="H13" s="30">
        <f t="shared" si="0"/>
        <v>20.565249999999992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9067.2496612542</v>
      </c>
      <c r="F16" s="43">
        <f>F10*30/77.97</f>
        <v>7937.245094267025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8603</v>
      </c>
      <c r="E17" s="165">
        <f>E18+E21+E23+E24+E25</f>
        <v>3637.7406200000005</v>
      </c>
      <c r="F17" s="165">
        <f>F18+F21+F23+F24+F25</f>
        <v>3602.9</v>
      </c>
      <c r="G17" s="32">
        <f>E17*100/D17</f>
        <v>42.28455910728816</v>
      </c>
      <c r="H17" s="33">
        <f t="shared" si="0"/>
        <v>-4965.2593799999995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1056.659</v>
      </c>
      <c r="F18" s="51">
        <f>F19+F20</f>
        <v>740.6</v>
      </c>
      <c r="G18" s="52">
        <f>E18*100/D18</f>
        <v>43.252517396643476</v>
      </c>
      <c r="H18" s="33">
        <f t="shared" si="0"/>
        <v>-1386.341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384.689</v>
      </c>
      <c r="F19" s="50">
        <v>221.6</v>
      </c>
      <c r="G19" s="52">
        <f>E19*100/D19</f>
        <v>55.27140804597701</v>
      </c>
      <c r="H19" s="33">
        <f t="shared" si="0"/>
        <v>-311.311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671.97</v>
      </c>
      <c r="F20" s="50">
        <v>519</v>
      </c>
      <c r="G20" s="52">
        <f>E20*100/D20</f>
        <v>38.46422438465942</v>
      </c>
      <c r="H20" s="33">
        <f t="shared" si="0"/>
        <v>-1075.03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2019.38977</v>
      </c>
      <c r="F23" s="37">
        <v>2265.3</v>
      </c>
      <c r="G23" s="55">
        <f aca="true" t="shared" si="1" ref="G23:G29">E23*100/D23</f>
        <v>39.165821761055085</v>
      </c>
      <c r="H23" s="56">
        <f t="shared" si="0"/>
        <v>-3136.6102300000002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854</v>
      </c>
      <c r="E24" s="38">
        <v>492.75385</v>
      </c>
      <c r="F24" s="38">
        <v>597</v>
      </c>
      <c r="G24" s="55">
        <f t="shared" si="1"/>
        <v>57.69951405152225</v>
      </c>
      <c r="H24" s="56">
        <f t="shared" si="0"/>
        <v>-361.24615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68.938</v>
      </c>
      <c r="F25" s="38"/>
      <c r="G25" s="55"/>
      <c r="H25" s="56">
        <f t="shared" si="0"/>
        <v>-81.062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1106.85953</v>
      </c>
      <c r="F26" s="57">
        <f>F27+F28</f>
        <v>1018.3</v>
      </c>
      <c r="G26" s="17">
        <f t="shared" si="1"/>
        <v>13.862033471478657</v>
      </c>
      <c r="H26" s="33">
        <f t="shared" si="0"/>
        <v>-6877.968470000001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96.07653</v>
      </c>
      <c r="F27" s="39">
        <v>53.3</v>
      </c>
      <c r="G27" s="52">
        <f t="shared" si="1"/>
        <v>12.333315789473685</v>
      </c>
      <c r="H27" s="56">
        <f t="shared" si="0"/>
        <v>-682.92347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1010.783</v>
      </c>
      <c r="F28" s="52">
        <v>965</v>
      </c>
      <c r="G28" s="52">
        <f t="shared" si="1"/>
        <v>14.0272984589696</v>
      </c>
      <c r="H28" s="56">
        <f t="shared" si="0"/>
        <v>-6195.045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1035.4</v>
      </c>
      <c r="E29" s="59">
        <f>E31+E33+E34</f>
        <v>487.15062</v>
      </c>
      <c r="F29" s="59">
        <f>F31+F33+F34</f>
        <v>412.8</v>
      </c>
      <c r="G29" s="29">
        <f t="shared" si="1"/>
        <v>47.04950936836005</v>
      </c>
      <c r="H29" s="24">
        <f t="shared" si="0"/>
        <v>-548.2493800000001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409.33062</v>
      </c>
      <c r="F31" s="35">
        <f>F32</f>
        <v>387.2</v>
      </c>
      <c r="G31" s="55">
        <f>E31*100/D31</f>
        <v>45.7148335939245</v>
      </c>
      <c r="H31" s="56">
        <f t="shared" si="0"/>
        <v>-486.06937999999997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409.33062</v>
      </c>
      <c r="F32" s="39">
        <v>387.2</v>
      </c>
      <c r="G32" s="55">
        <f>E32*100/D32</f>
        <v>45.7148335939245</v>
      </c>
      <c r="H32" s="56">
        <f t="shared" si="0"/>
        <v>-486.06937999999997</v>
      </c>
    </row>
    <row r="33" spans="1:8" ht="12">
      <c r="A33" s="27" t="s">
        <v>38</v>
      </c>
      <c r="B33" s="27" t="s">
        <v>39</v>
      </c>
      <c r="C33" s="27"/>
      <c r="D33" s="27">
        <v>120</v>
      </c>
      <c r="E33" s="38">
        <v>62.82</v>
      </c>
      <c r="F33" s="38">
        <v>25.6</v>
      </c>
      <c r="G33" s="39">
        <f>E33*100/D33</f>
        <v>52.35</v>
      </c>
      <c r="H33" s="60">
        <f t="shared" si="0"/>
        <v>-57.18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15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612" t="s">
        <v>194</v>
      </c>
      <c r="H44" s="61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328</v>
      </c>
      <c r="F45" s="192" t="s">
        <v>328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1754.89675</v>
      </c>
      <c r="F51" s="153">
        <f>F54+F61+F58</f>
        <v>1167.7</v>
      </c>
      <c r="G51" s="17">
        <f>E51*100/D51</f>
        <v>45.71234045324304</v>
      </c>
      <c r="H51" s="88">
        <f t="shared" si="0"/>
        <v>-2084.10325</v>
      </c>
    </row>
    <row r="52" spans="2:8" ht="0.75" customHeight="1">
      <c r="B52" s="74"/>
      <c r="C52" s="74"/>
      <c r="D52" s="74"/>
      <c r="E52" s="66">
        <f>E54+E61+E66+E56+E65</f>
        <v>3339.31665</v>
      </c>
      <c r="F52" s="66">
        <f>F54+F61+F66+F56+F65</f>
        <v>2193.6</v>
      </c>
      <c r="G52" s="23" t="e">
        <f>E52*100/D52</f>
        <v>#DIV/0!</v>
      </c>
      <c r="H52" s="24">
        <f t="shared" si="0"/>
        <v>3339.31665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1556.72892</v>
      </c>
      <c r="F54" s="35">
        <f>F56</f>
        <v>1009.8</v>
      </c>
      <c r="G54" s="63">
        <f>E54*100/D54</f>
        <v>45.51838947368421</v>
      </c>
      <c r="H54" s="60">
        <f t="shared" si="0"/>
        <v>-1863.27108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1556.72892</v>
      </c>
      <c r="F56" s="35">
        <v>1009.8</v>
      </c>
      <c r="G56" s="63">
        <f>E56*100/D56</f>
        <v>45.51838947368421</v>
      </c>
      <c r="H56" s="60">
        <f t="shared" si="0"/>
        <v>-1863.27108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198.16783</v>
      </c>
      <c r="F61" s="76">
        <f>F63+F65</f>
        <v>157.9</v>
      </c>
      <c r="G61" s="55">
        <f>E61*100/D61</f>
        <v>67.63407167235495</v>
      </c>
      <c r="H61" s="56">
        <f t="shared" si="0"/>
        <v>-94.83216999999999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170.47685</v>
      </c>
      <c r="F63" s="194">
        <v>141.8</v>
      </c>
      <c r="G63" s="55">
        <f>E63*100/D63</f>
        <v>58.1832252559727</v>
      </c>
      <c r="H63" s="56">
        <f t="shared" si="0"/>
        <v>-122.52314999999999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27.69098</v>
      </c>
      <c r="F65" s="195">
        <v>16.1</v>
      </c>
      <c r="G65" s="55" t="e">
        <f>E65*100/D65</f>
        <v>#DIV/0!</v>
      </c>
      <c r="H65" s="56">
        <f t="shared" si="0"/>
        <v>27.69098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1515.04771</v>
      </c>
      <c r="F67" s="59">
        <f>F69</f>
        <v>441.4</v>
      </c>
      <c r="G67" s="29">
        <f>E67*100/D67</f>
        <v>64.66824782311764</v>
      </c>
      <c r="H67" s="24">
        <f t="shared" si="0"/>
        <v>-827.7522900000001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1515.04771</v>
      </c>
      <c r="F69" s="76">
        <v>441.4</v>
      </c>
      <c r="G69" s="23">
        <f>E69*100/D69</f>
        <v>64.66824782311764</v>
      </c>
      <c r="H69" s="24">
        <f t="shared" si="0"/>
        <v>-827.7522900000001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602.26962</v>
      </c>
      <c r="F78" s="57">
        <v>1001</v>
      </c>
      <c r="G78" s="17">
        <f>E78*100/D78</f>
        <v>40.242793283397596</v>
      </c>
      <c r="H78" s="33">
        <f t="shared" si="2"/>
        <v>-894.3203799999999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</f>
        <v>714.74018</v>
      </c>
      <c r="F79" s="86">
        <f>F81+F83+F91+F95+F100+F104+F93+F89+F92+F102+F88+F103</f>
        <v>288.4</v>
      </c>
      <c r="G79" s="29">
        <f>E79*100/D79</f>
        <v>63.37472778861499</v>
      </c>
      <c r="H79" s="24">
        <f t="shared" si="2"/>
        <v>-413.0598200000002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49.16277</v>
      </c>
      <c r="F81" s="35">
        <v>41.3</v>
      </c>
      <c r="G81" s="55">
        <f>E81*100/D81</f>
        <v>60.61993834771887</v>
      </c>
      <c r="H81" s="33">
        <f t="shared" si="2"/>
        <v>-31.937229999999992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320</v>
      </c>
      <c r="F89" s="38"/>
      <c r="G89" s="52"/>
      <c r="H89" s="88">
        <f t="shared" si="2"/>
        <v>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37">
        <v>4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4.4</v>
      </c>
      <c r="F92" s="52"/>
      <c r="G92" s="55"/>
      <c r="H92" s="33">
        <f t="shared" si="2"/>
        <v>-0.5999999999999996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612" t="s">
        <v>194</v>
      </c>
      <c r="H96" s="61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328</v>
      </c>
      <c r="F97" s="192" t="s">
        <v>328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243.48141</v>
      </c>
      <c r="F104" s="90">
        <f>F106</f>
        <v>219.1</v>
      </c>
      <c r="G104" s="63">
        <f>E104*100/D104</f>
        <v>42.813682081941266</v>
      </c>
      <c r="H104" s="60">
        <f t="shared" si="2"/>
        <v>-325.21859000000006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243.48141</v>
      </c>
      <c r="F106" s="35">
        <v>219.1</v>
      </c>
      <c r="G106" s="37">
        <f>E106*100/D106</f>
        <v>42.813682081941266</v>
      </c>
      <c r="H106" s="56">
        <f t="shared" si="2"/>
        <v>-325.21859000000006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921.4496099999999</v>
      </c>
      <c r="F109" s="93">
        <f>F110+F111+F112+F113</f>
        <v>-429.29999999999995</v>
      </c>
      <c r="G109" s="52">
        <f>E109*100/D109</f>
        <v>191.6181990639121</v>
      </c>
      <c r="H109" s="33">
        <f t="shared" si="2"/>
        <v>440.5716899999999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385.86785</v>
      </c>
      <c r="F110" s="38">
        <v>307.6</v>
      </c>
      <c r="G110" s="17"/>
      <c r="H110" s="33">
        <f t="shared" si="2"/>
        <v>385.86785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506.64329</v>
      </c>
      <c r="F113" s="39">
        <v>-736.9</v>
      </c>
      <c r="G113" s="39">
        <f>E113*100/D113</f>
        <v>105.35798566089288</v>
      </c>
      <c r="H113" s="24">
        <f t="shared" si="2"/>
        <v>25.76536999999996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496404.3719999999</v>
      </c>
      <c r="E114" s="96">
        <f>E115+E198+E201</f>
        <v>226045.42818</v>
      </c>
      <c r="F114" s="73">
        <f>F115+F201+F198</f>
        <v>181620.36122</v>
      </c>
      <c r="G114" s="98">
        <f>E114*100/D114</f>
        <v>45.536550628929604</v>
      </c>
      <c r="H114" s="99">
        <f t="shared" si="2"/>
        <v>-270358.9438199999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490847.9579999999</v>
      </c>
      <c r="E115" s="101">
        <f>E116+E119+E144+E183</f>
        <v>225641.49466</v>
      </c>
      <c r="F115" s="97">
        <f>F116+F119+F144+F183</f>
        <v>181619.34072</v>
      </c>
      <c r="G115" s="98">
        <f>E115*100/D115</f>
        <v>45.96973278230487</v>
      </c>
      <c r="H115" s="99">
        <f t="shared" si="2"/>
        <v>-265206.4633399999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55576</v>
      </c>
      <c r="F116" s="102">
        <f>F117+F118</f>
        <v>48971</v>
      </c>
      <c r="G116" s="73">
        <f>E116*100/D116</f>
        <v>46.47483337932649</v>
      </c>
      <c r="H116" s="20">
        <f t="shared" si="2"/>
        <v>-64007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55576</v>
      </c>
      <c r="F117" s="92">
        <v>48971</v>
      </c>
      <c r="G117" s="63">
        <f>E117*100/D117</f>
        <v>46.99992388813247</v>
      </c>
      <c r="H117" s="60">
        <f t="shared" si="2"/>
        <v>-62671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95871.65800000001</v>
      </c>
      <c r="E119" s="102">
        <f>E120+E121+E122+E123+E124+E125+E126+E127+E128</f>
        <v>23452.70833</v>
      </c>
      <c r="F119" s="96">
        <f>F122+F123+F124+F127+F128+F120+F121+F126+F125</f>
        <v>16968.92464</v>
      </c>
      <c r="G119" s="107">
        <f>E119*100/D119</f>
        <v>24.462608469752343</v>
      </c>
      <c r="H119" s="108">
        <f t="shared" si="2"/>
        <v>-72418.94967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4372.3</v>
      </c>
      <c r="F122" s="113"/>
      <c r="G122" s="17"/>
      <c r="H122" s="33">
        <f t="shared" si="2"/>
        <v>-46865.7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1188.12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7730.6823300000015</v>
      </c>
      <c r="F128" s="116">
        <f>F130+F131+F132+F133+F134+F136+F135+F137+F138+F129+F140+F139+F141</f>
        <v>8775.29164</v>
      </c>
      <c r="G128" s="98">
        <f>E128*100/D128</f>
        <v>40.58718823337937</v>
      </c>
      <c r="H128" s="99">
        <f t="shared" si="2"/>
        <v>-11316.417669999997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5498.993</v>
      </c>
      <c r="F131" s="91">
        <v>6184.8</v>
      </c>
      <c r="G131" s="52">
        <f>E131*100/D131</f>
        <v>67.25033937066615</v>
      </c>
      <c r="H131" s="56">
        <f t="shared" si="2"/>
        <v>-2677.9069999999992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94.1</v>
      </c>
      <c r="F132" s="52">
        <v>154.9</v>
      </c>
      <c r="G132" s="52">
        <f>E132*100/D132</f>
        <v>27.873222748815163</v>
      </c>
      <c r="H132" s="56">
        <f t="shared" si="2"/>
        <v>-243.50000000000003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83.98933</v>
      </c>
      <c r="F140" s="118">
        <v>15.09164</v>
      </c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128279.45994999999</v>
      </c>
      <c r="F144" s="98">
        <f>F147+F153+F155+F156+F157+F177+F178+F179+F181+F145+F154+F146+F152+F176</f>
        <v>115537.71608</v>
      </c>
      <c r="G144" s="98">
        <f t="shared" si="3"/>
        <v>52.11347686266449</v>
      </c>
      <c r="H144" s="99">
        <f t="shared" si="2"/>
        <v>-117874.64004999996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9898.8</v>
      </c>
      <c r="F145" s="36">
        <v>6570</v>
      </c>
      <c r="G145" s="55">
        <f t="shared" si="3"/>
        <v>44.62879221651645</v>
      </c>
      <c r="H145" s="56">
        <f t="shared" si="2"/>
        <v>-12281.5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7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612" t="s">
        <v>194</v>
      </c>
      <c r="H148" s="611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328</v>
      </c>
      <c r="F149" s="192" t="s">
        <v>328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51.15</v>
      </c>
      <c r="F152" s="58">
        <v>46.383</v>
      </c>
      <c r="G152" s="52">
        <f t="shared" si="3"/>
        <v>42.41293532338309</v>
      </c>
      <c r="H152" s="89">
        <f>E152-D152</f>
        <v>-69.44999999999999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128.4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1246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2034.008</v>
      </c>
      <c r="F156" s="91">
        <v>1915.667</v>
      </c>
      <c r="G156" s="63">
        <f>E156*100/D156</f>
        <v>46.863304379881576</v>
      </c>
      <c r="H156" s="60">
        <f t="shared" si="4"/>
        <v>-2306.2920000000004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89143.95419999998</v>
      </c>
      <c r="F157" s="128">
        <f>F158+F159+F160+F161+F162+F163+F164+F165+F166+F167+F168+F169+F170+F171+F172+F173+F174+F175</f>
        <v>79900.96607999998</v>
      </c>
      <c r="G157" s="98">
        <f>E157*100/D157</f>
        <v>56.51436709759548</v>
      </c>
      <c r="H157" s="99">
        <f t="shared" si="4"/>
        <v>-68592.84580000001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7258.819</v>
      </c>
      <c r="F158" s="36">
        <v>7246.97</v>
      </c>
      <c r="G158" s="32">
        <f>E158*100/D158</f>
        <v>54.783953086438395</v>
      </c>
      <c r="H158" s="135">
        <f t="shared" si="4"/>
        <v>-5991.080999999999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4334.6194</v>
      </c>
      <c r="F161" s="55">
        <v>4252.3</v>
      </c>
      <c r="G161" s="55">
        <f aca="true" t="shared" si="5" ref="G161:G180">E161*100/D161</f>
        <v>42.61198942225455</v>
      </c>
      <c r="H161" s="56">
        <f t="shared" si="4"/>
        <v>-5837.6806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57407</v>
      </c>
      <c r="F162" s="48">
        <v>50097</v>
      </c>
      <c r="G162" s="52">
        <f t="shared" si="5"/>
        <v>59.00018191217445</v>
      </c>
      <c r="H162" s="56">
        <f t="shared" si="4"/>
        <v>-39892.7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142.9</v>
      </c>
      <c r="F163" s="48">
        <v>135</v>
      </c>
      <c r="G163" s="52">
        <f t="shared" si="5"/>
        <v>50</v>
      </c>
      <c r="H163" s="56">
        <f t="shared" si="4"/>
        <v>-142.9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2449.9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7386.2</v>
      </c>
      <c r="F165" s="48">
        <v>9169.9</v>
      </c>
      <c r="G165" s="52">
        <f t="shared" si="5"/>
        <v>50</v>
      </c>
      <c r="H165" s="56">
        <f t="shared" si="4"/>
        <v>-7386.2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88.698</v>
      </c>
      <c r="F168" s="52">
        <v>83.2</v>
      </c>
      <c r="G168" s="52">
        <f t="shared" si="5"/>
        <v>44.19431988041853</v>
      </c>
      <c r="H168" s="56">
        <f t="shared" si="4"/>
        <v>-112.002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48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7565.01</v>
      </c>
      <c r="F170" s="52">
        <v>6087.8</v>
      </c>
      <c r="G170" s="52">
        <f t="shared" si="5"/>
        <v>53.65103117642053</v>
      </c>
      <c r="H170" s="56">
        <f t="shared" si="4"/>
        <v>-6535.389999999999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12.2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186.7708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3725</v>
      </c>
      <c r="F177" s="52">
        <v>3750</v>
      </c>
      <c r="G177" s="52">
        <f t="shared" si="5"/>
        <v>47.54125559965796</v>
      </c>
      <c r="H177" s="56">
        <f t="shared" si="4"/>
        <v>-4110.3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1886.846</v>
      </c>
      <c r="F178" s="52">
        <v>1595.1</v>
      </c>
      <c r="G178" s="52">
        <f t="shared" si="5"/>
        <v>53.27665461938108</v>
      </c>
      <c r="H178" s="56">
        <f t="shared" si="4"/>
        <v>-1654.754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8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140.348</v>
      </c>
      <c r="F180" s="39"/>
      <c r="G180" s="39">
        <f t="shared" si="5"/>
        <v>27.486878182530358</v>
      </c>
      <c r="H180" s="61">
        <f t="shared" si="4"/>
        <v>-370.252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17696</v>
      </c>
      <c r="F181" s="117">
        <f>F182</f>
        <v>15068</v>
      </c>
      <c r="G181" s="98">
        <f>E181*100/D181</f>
        <v>44.05606592476411</v>
      </c>
      <c r="H181" s="138">
        <f t="shared" si="4"/>
        <v>-22471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17696</v>
      </c>
      <c r="F182" s="1">
        <v>15068</v>
      </c>
      <c r="G182" s="19">
        <f>E182*100/D182</f>
        <v>44.05606592476411</v>
      </c>
      <c r="H182" s="20">
        <f t="shared" si="4"/>
        <v>-22471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18333.326380000002</v>
      </c>
      <c r="F183" s="73">
        <f>F184+F189+F186+F188</f>
        <v>141.7</v>
      </c>
      <c r="G183" s="19">
        <f>E183*100/D183</f>
        <v>62.701190114640625</v>
      </c>
      <c r="H183" s="33">
        <f t="shared" si="4"/>
        <v>-10905.873619999998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17282.7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137.03238</v>
      </c>
      <c r="F186" s="63"/>
      <c r="G186" s="63">
        <f>E186*100/D186</f>
        <v>24.91497818181818</v>
      </c>
      <c r="H186" s="24">
        <f t="shared" si="4"/>
        <v>-412.96762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329</v>
      </c>
      <c r="C188" s="144"/>
      <c r="D188" s="144">
        <v>6780.2</v>
      </c>
      <c r="E188" s="63"/>
      <c r="F188" s="63"/>
      <c r="G188" s="63">
        <f>E188*100/D188</f>
        <v>0</v>
      </c>
      <c r="H188" s="24">
        <f t="shared" si="4"/>
        <v>-6780.2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612" t="s">
        <v>194</v>
      </c>
      <c r="H191" s="611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324</v>
      </c>
      <c r="F192" s="192" t="s">
        <v>324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1211.414</v>
      </c>
      <c r="F198" s="32">
        <v>1.4</v>
      </c>
      <c r="G198" s="17"/>
      <c r="H198" s="33">
        <f t="shared" si="4"/>
        <v>-4345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566721.5379199999</v>
      </c>
      <c r="E203" s="19">
        <f>E115+E8+E198+E201</f>
        <v>258831.59668</v>
      </c>
      <c r="F203" s="170">
        <f>F115+F8+F198</f>
        <v>209752.84072</v>
      </c>
      <c r="G203" s="73">
        <f>E203*100/D203</f>
        <v>45.67174165110651</v>
      </c>
      <c r="H203" s="20">
        <f t="shared" si="4"/>
        <v>-307889.94123999996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E107" sqref="E107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610" t="s">
        <v>194</v>
      </c>
      <c r="H5" s="61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330</v>
      </c>
      <c r="F6" s="187" t="s">
        <v>330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70414.01591999999</v>
      </c>
      <c r="E8" s="32">
        <f>E9+E17+E29+E36+E67+E71+E79+E109+E51+E78+E26+E77</f>
        <v>40282.74901</v>
      </c>
      <c r="F8" s="32">
        <f>F9+F17+F29+F36+F67+F71+F79+F109+F51+F78+F26+F77+F76</f>
        <v>34613.155</v>
      </c>
      <c r="G8" s="181">
        <f>E8*100/D8</f>
        <v>57.208424322462655</v>
      </c>
      <c r="H8" s="182">
        <f aca="true" t="shared" si="0" ref="H8:H73">E8-D8</f>
        <v>-30131.26690999999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42983</v>
      </c>
      <c r="E9" s="59">
        <f>E10</f>
        <v>25035.981</v>
      </c>
      <c r="F9" s="59">
        <f>F10</f>
        <v>23598.379</v>
      </c>
      <c r="G9" s="17">
        <f>E9*100/D9</f>
        <v>58.2462392108508</v>
      </c>
      <c r="H9" s="24">
        <f t="shared" si="0"/>
        <v>-17947.019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42983</v>
      </c>
      <c r="E10" s="63">
        <f>E11+E12+E13+E14</f>
        <v>25035.981</v>
      </c>
      <c r="F10" s="63">
        <f>F11+F12+F13+F14</f>
        <v>23598.379</v>
      </c>
      <c r="G10" s="23">
        <f>E10*100/D10</f>
        <v>58.2462392108508</v>
      </c>
      <c r="H10" s="30">
        <f t="shared" si="0"/>
        <v>-17947.019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42180</v>
      </c>
      <c r="E11" s="52">
        <v>24710.601</v>
      </c>
      <c r="F11" s="196">
        <v>23465.594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160.927</v>
      </c>
      <c r="F12" s="197">
        <v>62.009</v>
      </c>
      <c r="G12" s="32"/>
      <c r="H12" s="33">
        <f t="shared" si="0"/>
        <v>-530.073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164.453</v>
      </c>
      <c r="F13" s="198">
        <v>70.776</v>
      </c>
      <c r="G13" s="29"/>
      <c r="H13" s="30">
        <f t="shared" si="0"/>
        <v>52.453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10513.429871220604</v>
      </c>
      <c r="F16" s="43">
        <f>F10*30/77.97</f>
        <v>9079.791843016545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</v>
      </c>
      <c r="F17" s="165">
        <f>F18+F21+F23+F24+F25</f>
        <v>5128.31</v>
      </c>
      <c r="G17" s="32">
        <f>E17*100/D17</f>
        <v>56.448838553102966</v>
      </c>
      <c r="H17" s="33">
        <f t="shared" si="0"/>
        <v>-3768.482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</v>
      </c>
      <c r="F18" s="51">
        <f>F19+F20</f>
        <v>1244.239</v>
      </c>
      <c r="G18" s="52">
        <f>E18*100/D18</f>
        <v>59.64162914449447</v>
      </c>
      <c r="H18" s="33">
        <f t="shared" si="0"/>
        <v>-985.9549999999999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493.677</v>
      </c>
      <c r="F19" s="199">
        <v>587.775</v>
      </c>
      <c r="G19" s="52">
        <f>E19*100/D19</f>
        <v>70.93060344827587</v>
      </c>
      <c r="H19" s="33">
        <f t="shared" si="0"/>
        <v>-202.32299999999998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</v>
      </c>
      <c r="F20" s="199">
        <v>656.464</v>
      </c>
      <c r="G20" s="52">
        <f>E20*100/D20</f>
        <v>55.14413279908415</v>
      </c>
      <c r="H20" s="33">
        <f t="shared" si="0"/>
        <v>-783.632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>
        <v>0.9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3281.522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601.649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</v>
      </c>
      <c r="F26" s="57">
        <f>F27+F28</f>
        <v>1536.208</v>
      </c>
      <c r="G26" s="17">
        <f t="shared" si="1"/>
        <v>24.931607794181666</v>
      </c>
      <c r="H26" s="33">
        <f t="shared" si="0"/>
        <v>-5994.082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</v>
      </c>
      <c r="F27" s="198">
        <v>96.586</v>
      </c>
      <c r="G27" s="52">
        <f t="shared" si="1"/>
        <v>31.5403080872914</v>
      </c>
      <c r="H27" s="56">
        <f t="shared" si="0"/>
        <v>-533.3009999999999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1439.622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564.773</v>
      </c>
      <c r="F29" s="59">
        <f>F31+F33+F34</f>
        <v>460.892</v>
      </c>
      <c r="G29" s="29">
        <f t="shared" si="1"/>
        <v>53.67289142314089</v>
      </c>
      <c r="H29" s="24">
        <f t="shared" si="0"/>
        <v>-487.477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475.523</v>
      </c>
      <c r="F31" s="35">
        <f>F32</f>
        <v>434.722</v>
      </c>
      <c r="G31" s="55">
        <f>E31*100/D31</f>
        <v>53.107326334599065</v>
      </c>
      <c r="H31" s="56">
        <f t="shared" si="0"/>
        <v>-419.87699999999995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475.523</v>
      </c>
      <c r="F32" s="198">
        <v>434.722</v>
      </c>
      <c r="G32" s="55">
        <f>E32*100/D32</f>
        <v>53.107326334599065</v>
      </c>
      <c r="H32" s="56">
        <f t="shared" si="0"/>
        <v>-419.87699999999995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71.25</v>
      </c>
      <c r="F33" s="197">
        <v>26.17</v>
      </c>
      <c r="G33" s="39">
        <f>E33*100/D33</f>
        <v>52.064303982462555</v>
      </c>
      <c r="H33" s="60">
        <f t="shared" si="0"/>
        <v>-65.6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612" t="s">
        <v>194</v>
      </c>
      <c r="H44" s="61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330</v>
      </c>
      <c r="F45" s="192" t="s">
        <v>330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2643.474</v>
      </c>
      <c r="F51" s="153">
        <f>F54+F61+F58</f>
        <v>2067.412</v>
      </c>
      <c r="G51" s="17">
        <f>E51*100/D51</f>
        <v>68.85840062516282</v>
      </c>
      <c r="H51" s="88">
        <f t="shared" si="0"/>
        <v>-1195.5259999999998</v>
      </c>
    </row>
    <row r="52" spans="2:8" ht="0.75" customHeight="1">
      <c r="B52" s="74"/>
      <c r="C52" s="74"/>
      <c r="D52" s="74"/>
      <c r="E52" s="66">
        <f>E54+E61+E66+E56+E65</f>
        <v>5099.2880000000005</v>
      </c>
      <c r="F52" s="66">
        <f>F54+F61+F66+F56+F65</f>
        <v>3967.479</v>
      </c>
      <c r="G52" s="23" t="e">
        <f>E52*100/D52</f>
        <v>#DIV/0!</v>
      </c>
      <c r="H52" s="24">
        <f t="shared" si="0"/>
        <v>5099.2880000000005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2425.281</v>
      </c>
      <c r="F54" s="35">
        <f>F56</f>
        <v>1881.27</v>
      </c>
      <c r="G54" s="63">
        <f>E54*100/D54</f>
        <v>70.91464912280702</v>
      </c>
      <c r="H54" s="60">
        <f t="shared" si="0"/>
        <v>-994.719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2425.281</v>
      </c>
      <c r="F56" s="201">
        <v>1881.27</v>
      </c>
      <c r="G56" s="63">
        <f>E56*100/D56</f>
        <v>70.91464912280702</v>
      </c>
      <c r="H56" s="60">
        <f t="shared" si="0"/>
        <v>-994.719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218.193</v>
      </c>
      <c r="F61" s="76">
        <f>F63+F65</f>
        <v>186.142</v>
      </c>
      <c r="G61" s="55">
        <f>E61*100/D61</f>
        <v>74.46860068259387</v>
      </c>
      <c r="H61" s="56">
        <f t="shared" si="0"/>
        <v>-74.80699999999999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187.659</v>
      </c>
      <c r="F63" s="202">
        <v>167.345</v>
      </c>
      <c r="G63" s="55">
        <f>E63*100/D63</f>
        <v>64.04744027303754</v>
      </c>
      <c r="H63" s="56">
        <f t="shared" si="0"/>
        <v>-105.34100000000001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30.533</v>
      </c>
      <c r="F65" s="203">
        <v>18.797</v>
      </c>
      <c r="G65" s="55" t="e">
        <f>E65*100/D65</f>
        <v>#DIV/0!</v>
      </c>
      <c r="H65" s="56">
        <f t="shared" si="0"/>
        <v>30.533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</v>
      </c>
      <c r="F67" s="59">
        <f>F69</f>
        <v>966.269</v>
      </c>
      <c r="G67" s="29">
        <f>E67*100/D67</f>
        <v>85.2114990609527</v>
      </c>
      <c r="H67" s="24">
        <f t="shared" si="0"/>
        <v>-346.46500000000015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</v>
      </c>
      <c r="F69" s="203">
        <v>966.269</v>
      </c>
      <c r="G69" s="23">
        <f>E69*100/D69</f>
        <v>85.2114990609527</v>
      </c>
      <c r="H69" s="24">
        <f t="shared" si="0"/>
        <v>-346.46500000000015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57">
        <v>1001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E81+E83+E91+E95+E100+E104+E93+E89+E92+E102+E88+E103+E101+E108</f>
        <v>1141.891</v>
      </c>
      <c r="F79" s="86">
        <f>F81+F83+F91+F95+F100+F104+F93+F89+F92+F102+F88+F103</f>
        <v>345.49</v>
      </c>
      <c r="G79" s="29">
        <f>E79*100/D79</f>
        <v>101.24942365667671</v>
      </c>
      <c r="H79" s="24">
        <f t="shared" si="2"/>
        <v>14.090999999999894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</v>
      </c>
      <c r="F81" s="201">
        <v>45.575</v>
      </c>
      <c r="G81" s="55">
        <f>E81*100/D81</f>
        <v>70.81257706535143</v>
      </c>
      <c r="H81" s="33">
        <f t="shared" si="2"/>
        <v>-23.670999999999992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196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196">
        <v>22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25.9</v>
      </c>
      <c r="F92" s="52"/>
      <c r="G92" s="55"/>
      <c r="H92" s="33">
        <f t="shared" si="2"/>
        <v>20.9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612" t="s">
        <v>194</v>
      </c>
      <c r="H96" s="61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330</v>
      </c>
      <c r="F97" s="192" t="s">
        <v>330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</v>
      </c>
      <c r="F104" s="90">
        <f>F106</f>
        <v>253.915</v>
      </c>
      <c r="G104" s="63">
        <f>E104*100/D104</f>
        <v>54.6273958150167</v>
      </c>
      <c r="H104" s="60">
        <f t="shared" si="2"/>
        <v>-258.03400000000005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</v>
      </c>
      <c r="F106" s="201">
        <v>253.915</v>
      </c>
      <c r="G106" s="37">
        <f>E106*100/D106</f>
        <v>54.6273958150167</v>
      </c>
      <c r="H106" s="56">
        <f t="shared" si="2"/>
        <v>-258.03400000000005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961.87547</v>
      </c>
      <c r="F109" s="93">
        <f>F110+F111+F112+F113</f>
        <v>-490.805</v>
      </c>
      <c r="G109" s="52">
        <f>E109*100/D109</f>
        <v>200.02487741587302</v>
      </c>
      <c r="H109" s="33">
        <f t="shared" si="2"/>
        <v>480.99754999999993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425.391</v>
      </c>
      <c r="F110" s="197">
        <v>84.744</v>
      </c>
      <c r="G110" s="17"/>
      <c r="H110" s="33">
        <f t="shared" si="2"/>
        <v>425.391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16.6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-592.149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542580.1179999999</v>
      </c>
      <c r="E114" s="96">
        <f>E115+E198+E201</f>
        <v>281692.1325199999</v>
      </c>
      <c r="F114" s="73">
        <f>F115+F201+F198</f>
        <v>226358.12600000002</v>
      </c>
      <c r="G114" s="98">
        <f>E114*100/D114</f>
        <v>51.917149776579166</v>
      </c>
      <c r="H114" s="99">
        <f t="shared" si="2"/>
        <v>-260887.98547999997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537023.7039999999</v>
      </c>
      <c r="E115" s="101">
        <f>E116+E119+E144+E183</f>
        <v>277988.19899999996</v>
      </c>
      <c r="F115" s="97">
        <f>F116+F119+F144+F183</f>
        <v>226356.66550000003</v>
      </c>
      <c r="G115" s="98">
        <f>E115*100/D115</f>
        <v>51.76460497542581</v>
      </c>
      <c r="H115" s="99">
        <f t="shared" si="2"/>
        <v>-259035.50499999995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66766</v>
      </c>
      <c r="F116" s="102">
        <f>F117+F118</f>
        <v>60933</v>
      </c>
      <c r="G116" s="73">
        <f>E116*100/D116</f>
        <v>55.83235075219722</v>
      </c>
      <c r="H116" s="20">
        <f t="shared" si="2"/>
        <v>-52817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65430</v>
      </c>
      <c r="F117" s="204">
        <v>57365</v>
      </c>
      <c r="G117" s="63">
        <f>E117*100/D117</f>
        <v>55.33332769541722</v>
      </c>
      <c r="H117" s="60">
        <f t="shared" si="2"/>
        <v>-52817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142047.40400000004</v>
      </c>
      <c r="E119" s="102">
        <f>E120+E121+E122+E123+E124+E125+E126+E127+E128</f>
        <v>42216.926</v>
      </c>
      <c r="F119" s="96">
        <f>F122+F123+F124+F127+F128+F120+F121+F126+F125</f>
        <v>39635.790810000006</v>
      </c>
      <c r="G119" s="107">
        <f>E119*100/D119</f>
        <v>29.720308017737505</v>
      </c>
      <c r="H119" s="108">
        <f t="shared" si="2"/>
        <v>-99830.47800000003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4615.129</v>
      </c>
      <c r="F121" s="206">
        <v>20420.061</v>
      </c>
      <c r="G121" s="17"/>
      <c r="H121" s="33">
        <f t="shared" si="2"/>
        <v>-18460.517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15294.857</v>
      </c>
      <c r="F122" s="207">
        <v>933.7</v>
      </c>
      <c r="G122" s="17"/>
      <c r="H122" s="33">
        <f t="shared" si="2"/>
        <v>-35943.143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1386.14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D130+D131+D132+D133+D134+D136+D135+D137+D138+D129+D140+D139+D141+D142+D143</f>
        <v>42147.200000000004</v>
      </c>
      <c r="E128" s="116">
        <f>E130+E131+E132+E133+E134+E136+E135+E137+E138+E129+E140+E139</f>
        <v>10957.214</v>
      </c>
      <c r="F128" s="116">
        <f>F130+F131+F132+F133+F134+F136+F135+F137+F138+F129+F140+F139+F141</f>
        <v>9313.87681</v>
      </c>
      <c r="G128" s="98">
        <f>E128*100/D128</f>
        <v>25.997489750208786</v>
      </c>
      <c r="H128" s="99">
        <f t="shared" si="2"/>
        <v>-31189.986000000004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6156.825</v>
      </c>
      <c r="F131" s="209">
        <v>6688.4</v>
      </c>
      <c r="G131" s="52">
        <f>E131*100/D131</f>
        <v>75.2953442013477</v>
      </c>
      <c r="H131" s="56">
        <f t="shared" si="2"/>
        <v>-2020.0749999999998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115.1</v>
      </c>
      <c r="F132" s="200">
        <v>181.9</v>
      </c>
      <c r="G132" s="52">
        <f>E132*100/D132</f>
        <v>34.093601895734594</v>
      </c>
      <c r="H132" s="56">
        <f t="shared" si="2"/>
        <v>-222.50000000000003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>
        <v>2527</v>
      </c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104.689</v>
      </c>
      <c r="F140" s="210">
        <v>23.07681</v>
      </c>
      <c r="G140" s="29"/>
      <c r="H140" s="122"/>
    </row>
    <row r="141" spans="1:8" ht="12">
      <c r="A141" s="27" t="s">
        <v>151</v>
      </c>
      <c r="B141" s="114" t="s">
        <v>331</v>
      </c>
      <c r="C141" s="123"/>
      <c r="D141" s="123">
        <v>4750</v>
      </c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332</v>
      </c>
      <c r="C142" s="123"/>
      <c r="D142" s="123">
        <v>18302.7</v>
      </c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333</v>
      </c>
      <c r="C143" s="124"/>
      <c r="D143" s="114">
        <v>47.4</v>
      </c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141166.93199999997</v>
      </c>
      <c r="F144" s="98">
        <f>F147+F153+F155+F156+F157+F177+F178+F179+F181+F145+F154+F146+F152+F176</f>
        <v>125613.61782000001</v>
      </c>
      <c r="G144" s="98">
        <f t="shared" si="3"/>
        <v>57.34900698383655</v>
      </c>
      <c r="H144" s="99">
        <f t="shared" si="2"/>
        <v>-104987.16799999998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10926.34</v>
      </c>
      <c r="F145" s="211">
        <v>6880</v>
      </c>
      <c r="G145" s="55">
        <f t="shared" si="3"/>
        <v>49.26146174758682</v>
      </c>
      <c r="H145" s="56">
        <f t="shared" si="2"/>
        <v>-11253.96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04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612" t="s">
        <v>194</v>
      </c>
      <c r="H148" s="611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330</v>
      </c>
      <c r="F149" s="192" t="s">
        <v>330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56.45</v>
      </c>
      <c r="F152" s="204">
        <v>52.483</v>
      </c>
      <c r="G152" s="52">
        <f t="shared" si="3"/>
        <v>46.807628524046436</v>
      </c>
      <c r="H152" s="89">
        <f>E152-D152</f>
        <v>-64.14999999999999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204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120.406</v>
      </c>
      <c r="F154" s="200">
        <v>142.6612</v>
      </c>
      <c r="G154" s="52">
        <f t="shared" si="3"/>
        <v>28.572852396772664</v>
      </c>
      <c r="H154" s="89">
        <f>E154-D154</f>
        <v>-300.99399999999997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1416</v>
      </c>
      <c r="F155" s="204">
        <v>1246</v>
      </c>
      <c r="G155" s="52">
        <f t="shared" si="3"/>
        <v>66.19915848527349</v>
      </c>
      <c r="H155" s="89">
        <f aca="true" t="shared" si="4" ref="H155:H203">E155-D155</f>
        <v>-723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2442.984</v>
      </c>
      <c r="F156" s="209">
        <v>2235.667</v>
      </c>
      <c r="G156" s="63">
        <f>E156*100/D156</f>
        <v>56.28606317535654</v>
      </c>
      <c r="H156" s="60">
        <f t="shared" si="4"/>
        <v>-1897.3160000000003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95993.13299999999</v>
      </c>
      <c r="F157" s="128">
        <f>F158+F159+F160+F161+F162+F163+F164+F165+F166+F167+F168+F169+F170+F171+F172+F173+F174+F175</f>
        <v>85527.75762</v>
      </c>
      <c r="G157" s="98">
        <f>E157*100/D157</f>
        <v>60.856523652058364</v>
      </c>
      <c r="H157" s="99">
        <f t="shared" si="4"/>
        <v>-61743.667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8394.871</v>
      </c>
      <c r="F158" s="211">
        <v>8286.704</v>
      </c>
      <c r="G158" s="32">
        <f>E158*100/D158</f>
        <v>63.3579951546804</v>
      </c>
      <c r="H158" s="135">
        <f t="shared" si="4"/>
        <v>-4855.029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212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6199.06</v>
      </c>
      <c r="F161" s="213">
        <v>5288.37554</v>
      </c>
      <c r="G161" s="55">
        <f aca="true" t="shared" si="5" ref="G161:G180">E161*100/D161</f>
        <v>60.94059357274167</v>
      </c>
      <c r="H161" s="56">
        <f t="shared" si="4"/>
        <v>-3973.239999999999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58668</v>
      </c>
      <c r="F162" s="204">
        <v>51216</v>
      </c>
      <c r="G162" s="52">
        <f t="shared" si="5"/>
        <v>60.29617768605659</v>
      </c>
      <c r="H162" s="56">
        <f t="shared" si="4"/>
        <v>-38631.7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166.717</v>
      </c>
      <c r="F163" s="204">
        <v>157.5</v>
      </c>
      <c r="G163" s="52">
        <f t="shared" si="5"/>
        <v>58.333449965010495</v>
      </c>
      <c r="H163" s="56">
        <f t="shared" si="4"/>
        <v>-119.083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2639.9</v>
      </c>
      <c r="F164" s="204">
        <v>346.53</v>
      </c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8617.233</v>
      </c>
      <c r="F165" s="204">
        <v>10337.5</v>
      </c>
      <c r="G165" s="52">
        <f t="shared" si="5"/>
        <v>58.333331076873094</v>
      </c>
      <c r="H165" s="56">
        <f t="shared" si="4"/>
        <v>-6155.1669999999995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302.325</v>
      </c>
      <c r="F166" s="204">
        <v>285.6</v>
      </c>
      <c r="G166" s="52">
        <f t="shared" si="5"/>
        <v>75</v>
      </c>
      <c r="H166" s="56">
        <f t="shared" si="4"/>
        <v>-100.77500000000003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204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108.523</v>
      </c>
      <c r="F168" s="200">
        <v>97.327</v>
      </c>
      <c r="G168" s="52">
        <f t="shared" si="5"/>
        <v>54.0722471350274</v>
      </c>
      <c r="H168" s="56">
        <f t="shared" si="4"/>
        <v>-92.17699999999999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204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8497.01</v>
      </c>
      <c r="F170" s="200">
        <v>6873.825</v>
      </c>
      <c r="G170" s="52">
        <f t="shared" si="5"/>
        <v>60.260772744035634</v>
      </c>
      <c r="H170" s="56">
        <f t="shared" si="4"/>
        <v>-5603.389999999999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14.233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274.974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198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4345</v>
      </c>
      <c r="F177" s="200">
        <v>4385</v>
      </c>
      <c r="G177" s="52">
        <f t="shared" si="5"/>
        <v>55.45416257195002</v>
      </c>
      <c r="H177" s="56">
        <f t="shared" si="4"/>
        <v>-3490.3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2207.007</v>
      </c>
      <c r="F178" s="200">
        <v>1911.849</v>
      </c>
      <c r="G178" s="52">
        <f t="shared" si="5"/>
        <v>62.316664784278295</v>
      </c>
      <c r="H178" s="56">
        <f t="shared" si="4"/>
        <v>-1334.5929999999998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14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237.512</v>
      </c>
      <c r="F180" s="39"/>
      <c r="G180" s="39">
        <f t="shared" si="5"/>
        <v>46.5162553858206</v>
      </c>
      <c r="H180" s="61">
        <f t="shared" si="4"/>
        <v>-273.088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21040</v>
      </c>
      <c r="F181" s="117">
        <f>F182</f>
        <v>17915</v>
      </c>
      <c r="G181" s="98">
        <f>E181*100/D181</f>
        <v>52.38130803893743</v>
      </c>
      <c r="H181" s="138">
        <f t="shared" si="4"/>
        <v>-19127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21040</v>
      </c>
      <c r="F182" s="215">
        <v>17915</v>
      </c>
      <c r="G182" s="19">
        <f>E182*100/D182</f>
        <v>52.38130803893743</v>
      </c>
      <c r="H182" s="20">
        <f t="shared" si="4"/>
        <v>-19127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27838.341</v>
      </c>
      <c r="F183" s="73">
        <f>F184+F189+F186+F188</f>
        <v>174.25687</v>
      </c>
      <c r="G183" s="19">
        <f>E183*100/D183</f>
        <v>95.20896946564885</v>
      </c>
      <c r="H183" s="33">
        <f t="shared" si="4"/>
        <v>-1400.8590000000004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1173.594</v>
      </c>
      <c r="F184" s="213">
        <v>174.25687</v>
      </c>
      <c r="G184" s="29"/>
      <c r="H184" s="24">
        <f t="shared" si="4"/>
        <v>-652.406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20012.1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161.547</v>
      </c>
      <c r="F186" s="63"/>
      <c r="G186" s="63">
        <f>E186*100/D186</f>
        <v>29.372181818181815</v>
      </c>
      <c r="H186" s="24">
        <f t="shared" si="4"/>
        <v>-388.453</v>
      </c>
    </row>
    <row r="187" spans="1:8" ht="12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12.75" thickBot="1">
      <c r="A188" s="91" t="s">
        <v>235</v>
      </c>
      <c r="B188" s="143" t="s">
        <v>329</v>
      </c>
      <c r="C188" s="144"/>
      <c r="D188" s="144">
        <v>6780.2</v>
      </c>
      <c r="E188" s="63">
        <v>6491.1</v>
      </c>
      <c r="F188" s="63"/>
      <c r="G188" s="63">
        <f>E188*100/D188</f>
        <v>95.73611397893868</v>
      </c>
      <c r="H188" s="24">
        <f t="shared" si="4"/>
        <v>-289.09999999999945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612" t="s">
        <v>194</v>
      </c>
      <c r="H191" s="611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330</v>
      </c>
      <c r="F192" s="192" t="s">
        <v>330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12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4511.414</v>
      </c>
      <c r="F198" s="216">
        <v>1.84</v>
      </c>
      <c r="G198" s="17"/>
      <c r="H198" s="33">
        <f t="shared" si="4"/>
        <v>-1045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612994.1339199999</v>
      </c>
      <c r="E203" s="19">
        <f>E115+E8+E198+E201</f>
        <v>321974.8815299999</v>
      </c>
      <c r="F203" s="170">
        <f>F115+F8+F198</f>
        <v>260971.66050000003</v>
      </c>
      <c r="G203" s="73">
        <f>E203*100/D203</f>
        <v>52.52495312981574</v>
      </c>
      <c r="H203" s="20">
        <f t="shared" si="4"/>
        <v>-291019.25239000004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8"/>
  <sheetViews>
    <sheetView zoomScalePageLayoutView="0" workbookViewId="0" topLeftCell="A1">
      <selection activeCell="E116" sqref="E116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335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610" t="s">
        <v>194</v>
      </c>
      <c r="H5" s="61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336</v>
      </c>
      <c r="F6" s="187" t="s">
        <v>336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71869.37392</v>
      </c>
      <c r="E8" s="32">
        <f>E9+E17+E29+E36+E67+E71+E79+E109+E51+E78+E26+E77</f>
        <v>43528.75947</v>
      </c>
      <c r="F8" s="32">
        <f>F9+F17+F29+F36+F67+F71+F79+F109+F51+F78+F26+F77+F76</f>
        <v>40691.67800000001</v>
      </c>
      <c r="G8" s="181">
        <f>E8*100/D8</f>
        <v>60.566493202588894</v>
      </c>
      <c r="H8" s="182">
        <f aca="true" t="shared" si="0" ref="H8:H73">E8-D8</f>
        <v>-28340.61445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44438.358</v>
      </c>
      <c r="E9" s="59">
        <f>E10</f>
        <v>27935.44462</v>
      </c>
      <c r="F9" s="59">
        <f>F10</f>
        <v>27771.226</v>
      </c>
      <c r="G9" s="17">
        <f>E9*100/D9</f>
        <v>62.86335921772807</v>
      </c>
      <c r="H9" s="24">
        <f t="shared" si="0"/>
        <v>-16502.91338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44438.358</v>
      </c>
      <c r="E10" s="63">
        <f>E11+E12+E13+E14</f>
        <v>27935.44462</v>
      </c>
      <c r="F10" s="63">
        <f>F11+F12+F13+F14</f>
        <v>27771.226</v>
      </c>
      <c r="G10" s="23">
        <f>E10*100/D10</f>
        <v>62.86335921772807</v>
      </c>
      <c r="H10" s="30">
        <f t="shared" si="0"/>
        <v>-16502.91338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43635.358</v>
      </c>
      <c r="E11" s="52">
        <v>27542.849</v>
      </c>
      <c r="F11" s="196">
        <v>27408.724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196.515</v>
      </c>
      <c r="F12" s="197">
        <v>283.987</v>
      </c>
      <c r="G12" s="32"/>
      <c r="H12" s="33">
        <f t="shared" si="0"/>
        <v>-494.485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196.08062</v>
      </c>
      <c r="F13" s="198">
        <v>78.515</v>
      </c>
      <c r="G13" s="29"/>
      <c r="H13" s="30">
        <f t="shared" si="0"/>
        <v>84.08062000000001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11731.009778835385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4884.518370000001</v>
      </c>
      <c r="F17" s="165">
        <f>F18+F21+F23+F24+F25</f>
        <v>5280.043</v>
      </c>
      <c r="G17" s="32">
        <f>E17*100/D17</f>
        <v>56.448842829076625</v>
      </c>
      <c r="H17" s="33">
        <f t="shared" si="0"/>
        <v>-3768.4816299999993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1457.04537</v>
      </c>
      <c r="F18" s="51">
        <f>F19+F20</f>
        <v>1277.42</v>
      </c>
      <c r="G18" s="52">
        <f>E18*100/D18</f>
        <v>59.641644289807616</v>
      </c>
      <c r="H18" s="33">
        <f t="shared" si="0"/>
        <v>-985.95463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493.67695</v>
      </c>
      <c r="F19" s="199">
        <v>589.374</v>
      </c>
      <c r="G19" s="52">
        <f>E19*100/D19</f>
        <v>70.93059626436782</v>
      </c>
      <c r="H19" s="33">
        <f t="shared" si="0"/>
        <v>-202.32305000000002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963.36842</v>
      </c>
      <c r="F20" s="199">
        <v>688.046</v>
      </c>
      <c r="G20" s="52">
        <f>E20*100/D20</f>
        <v>55.144156840297654</v>
      </c>
      <c r="H20" s="33">
        <f t="shared" si="0"/>
        <v>-783.63158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3390.434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609.489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1990.74663</v>
      </c>
      <c r="F26" s="57">
        <f>F27+F28</f>
        <v>1926.442</v>
      </c>
      <c r="G26" s="17">
        <f t="shared" si="1"/>
        <v>24.93161568414498</v>
      </c>
      <c r="H26" s="33">
        <f t="shared" si="0"/>
        <v>-5994.08137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245.69963</v>
      </c>
      <c r="F27" s="198">
        <v>126.473</v>
      </c>
      <c r="G27" s="52">
        <f t="shared" si="1"/>
        <v>31.54038896020539</v>
      </c>
      <c r="H27" s="56">
        <f t="shared" si="0"/>
        <v>-533.3003699999999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1799.969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639.4369800000001</v>
      </c>
      <c r="F29" s="59">
        <f>F31+F33+F34</f>
        <v>522.4639999999999</v>
      </c>
      <c r="G29" s="29">
        <f t="shared" si="1"/>
        <v>60.768541696364935</v>
      </c>
      <c r="H29" s="24">
        <f t="shared" si="0"/>
        <v>-412.81301999999994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547.73698</v>
      </c>
      <c r="F31" s="35">
        <f>F32</f>
        <v>495.594</v>
      </c>
      <c r="G31" s="55">
        <f>E31*100/D31</f>
        <v>61.172322984141175</v>
      </c>
      <c r="H31" s="56">
        <f t="shared" si="0"/>
        <v>-347.66301999999996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547.73698</v>
      </c>
      <c r="F32" s="198">
        <v>495.594</v>
      </c>
      <c r="G32" s="55">
        <f>E32*100/D32</f>
        <v>61.172322984141175</v>
      </c>
      <c r="H32" s="56">
        <f t="shared" si="0"/>
        <v>-347.66301999999996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73.7</v>
      </c>
      <c r="F33" s="197">
        <v>26.87</v>
      </c>
      <c r="G33" s="39">
        <f>E33*100/D33</f>
        <v>53.85458531238583</v>
      </c>
      <c r="H33" s="60">
        <f t="shared" si="0"/>
        <v>-63.14999999999999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612" t="s">
        <v>194</v>
      </c>
      <c r="H44" s="61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336</v>
      </c>
      <c r="F45" s="192" t="s">
        <v>336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2887.49557</v>
      </c>
      <c r="F51" s="153">
        <f>F54+F61+F58</f>
        <v>2325.5609999999997</v>
      </c>
      <c r="G51" s="17">
        <f>E51*100/D51</f>
        <v>75.21478431883304</v>
      </c>
      <c r="H51" s="88">
        <f t="shared" si="0"/>
        <v>-951.50443</v>
      </c>
    </row>
    <row r="52" spans="2:8" ht="0.75" customHeight="1">
      <c r="B52" s="74"/>
      <c r="C52" s="74"/>
      <c r="D52" s="74"/>
      <c r="E52" s="66">
        <f>E54+E61+E66+E56+E65</f>
        <v>5551.859550000001</v>
      </c>
      <c r="F52" s="66">
        <f>F54+F61+F66+F56+F65</f>
        <v>4455.754</v>
      </c>
      <c r="G52" s="23" t="e">
        <f>E52*100/D52</f>
        <v>#DIV/0!</v>
      </c>
      <c r="H52" s="24">
        <f t="shared" si="0"/>
        <v>5551.859550000001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2632.088</v>
      </c>
      <c r="F54" s="35">
        <f>F56</f>
        <v>2108.553</v>
      </c>
      <c r="G54" s="63">
        <f>E54*100/D54</f>
        <v>76.9616374269006</v>
      </c>
      <c r="H54" s="60">
        <f t="shared" si="0"/>
        <v>-787.9119999999998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2632.088</v>
      </c>
      <c r="F56" s="201">
        <v>2108.553</v>
      </c>
      <c r="G56" s="63">
        <f>E56*100/D56</f>
        <v>76.9616374269006</v>
      </c>
      <c r="H56" s="60">
        <f t="shared" si="0"/>
        <v>-787.9119999999998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255.40757</v>
      </c>
      <c r="F61" s="76">
        <f>F63+F65</f>
        <v>217.00799999999998</v>
      </c>
      <c r="G61" s="55">
        <f>E61*100/D61</f>
        <v>87.16981911262798</v>
      </c>
      <c r="H61" s="56">
        <f t="shared" si="0"/>
        <v>-37.59243000000001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223.13159</v>
      </c>
      <c r="F63" s="202">
        <v>195.368</v>
      </c>
      <c r="G63" s="55">
        <f>E63*100/D63</f>
        <v>76.15412627986348</v>
      </c>
      <c r="H63" s="56">
        <f t="shared" si="0"/>
        <v>-69.86841000000001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32.27598</v>
      </c>
      <c r="F65" s="203">
        <v>21.64</v>
      </c>
      <c r="G65" s="55" t="e">
        <f>E65*100/D65</f>
        <v>#DIV/0!</v>
      </c>
      <c r="H65" s="56">
        <f t="shared" si="0"/>
        <v>32.27598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1996.33504</v>
      </c>
      <c r="F67" s="59">
        <f>F69</f>
        <v>966.752</v>
      </c>
      <c r="G67" s="29">
        <f>E67*100/D67</f>
        <v>85.21150076831141</v>
      </c>
      <c r="H67" s="24">
        <f t="shared" si="0"/>
        <v>-346.46496000000025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1996.33504</v>
      </c>
      <c r="F69" s="203">
        <v>966.752</v>
      </c>
      <c r="G69" s="23">
        <f>E69*100/D69</f>
        <v>85.21150076831141</v>
      </c>
      <c r="H69" s="24">
        <f t="shared" si="0"/>
        <v>-346.46496000000025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8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225">
        <v>1434.366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220">
        <f>E81+E83+E91+E95+E100+E104+E93+E89+E92+E102+E88+E103+E101+E108</f>
        <v>1149.69177</v>
      </c>
      <c r="F79" s="86">
        <f>F81+F83+F91+F95+F100+F104+F93+F89+F92+F102+F88+F103</f>
        <v>456.575</v>
      </c>
      <c r="G79" s="29">
        <f>E79*100/D79</f>
        <v>101.94110391913458</v>
      </c>
      <c r="H79" s="24">
        <f t="shared" si="2"/>
        <v>21.891769999999724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57.42927</v>
      </c>
      <c r="F81" s="201">
        <v>78.175</v>
      </c>
      <c r="G81" s="55">
        <f>E81*100/D81</f>
        <v>70.81290998766956</v>
      </c>
      <c r="H81" s="33">
        <f t="shared" si="2"/>
        <v>-23.670729999999992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12.5</v>
      </c>
      <c r="F83" s="196">
        <v>27</v>
      </c>
      <c r="G83" s="55">
        <f>E83*100/D83</f>
        <v>20.833333333333332</v>
      </c>
      <c r="H83" s="33">
        <f t="shared" si="2"/>
        <v>-47.5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201">
        <v>2.5</v>
      </c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6.5</v>
      </c>
      <c r="F91" s="196">
        <v>26.5</v>
      </c>
      <c r="G91" s="55">
        <f>E91*100/D91</f>
        <v>162.5</v>
      </c>
      <c r="H91" s="33">
        <f t="shared" si="2"/>
        <v>2.5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2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612" t="s">
        <v>194</v>
      </c>
      <c r="H96" s="61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336</v>
      </c>
      <c r="F97" s="192" t="s">
        <v>336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310.6665</v>
      </c>
      <c r="F104" s="90">
        <f>F106</f>
        <v>322.4</v>
      </c>
      <c r="G104" s="63">
        <f>E104*100/D104</f>
        <v>54.627483734833824</v>
      </c>
      <c r="H104" s="60">
        <f t="shared" si="2"/>
        <v>-258.03350000000006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310.6665</v>
      </c>
      <c r="F106" s="201">
        <v>322.4</v>
      </c>
      <c r="G106" s="37">
        <f>E106*100/D106</f>
        <v>54.627483734833824</v>
      </c>
      <c r="H106" s="56">
        <f t="shared" si="2"/>
        <v>-258.03350000000006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981.9349500000001</v>
      </c>
      <c r="F109" s="93">
        <f>F110+F111+F112+F113</f>
        <v>8.249000000000024</v>
      </c>
      <c r="G109" s="52">
        <f>E109*100/D109</f>
        <v>204.19630620594933</v>
      </c>
      <c r="H109" s="33">
        <f t="shared" si="2"/>
        <v>501.05703000000005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438.942</v>
      </c>
      <c r="F110" s="197">
        <v>151.705</v>
      </c>
      <c r="G110" s="17"/>
      <c r="H110" s="33">
        <f t="shared" si="2"/>
        <v>438.942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35.44695</v>
      </c>
      <c r="F111" s="197">
        <v>0.112</v>
      </c>
      <c r="G111" s="17"/>
      <c r="H111" s="33">
        <f t="shared" si="2"/>
        <v>35.44695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-250.959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D115+D200+D203</f>
        <v>529278.018</v>
      </c>
      <c r="E114" s="96">
        <f>E115+E200+E203</f>
        <v>341950.60295</v>
      </c>
      <c r="F114" s="73">
        <f>F115+F203+F200</f>
        <v>251863.35439</v>
      </c>
      <c r="G114" s="98">
        <f>E114*100/D114</f>
        <v>64.60699128260413</v>
      </c>
      <c r="H114" s="99">
        <f t="shared" si="2"/>
        <v>-187327.41505000007</v>
      </c>
    </row>
    <row r="115" spans="1:8" ht="12.75" thickBot="1">
      <c r="A115" s="100" t="s">
        <v>232</v>
      </c>
      <c r="B115" s="95" t="s">
        <v>233</v>
      </c>
      <c r="C115" s="73">
        <f>C116+C119+C146+C185</f>
        <v>382644.24799999996</v>
      </c>
      <c r="D115" s="101">
        <f>D116+D119+D146+D185</f>
        <v>523721.604</v>
      </c>
      <c r="E115" s="102">
        <f>E116+E119+E146+E185</f>
        <v>338246.66943</v>
      </c>
      <c r="F115" s="97">
        <f>F116+F119+F146+F185</f>
        <v>251861.89389</v>
      </c>
      <c r="G115" s="98">
        <f>E115*100/D115</f>
        <v>64.58520459087268</v>
      </c>
      <c r="H115" s="99">
        <f t="shared" si="2"/>
        <v>-185474.93456999998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76620</v>
      </c>
      <c r="F116" s="102">
        <f>F117+F118</f>
        <v>69327</v>
      </c>
      <c r="G116" s="73">
        <f>E116*100/D116</f>
        <v>62.35909790101653</v>
      </c>
      <c r="H116" s="20">
        <f t="shared" si="2"/>
        <v>-46249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75284</v>
      </c>
      <c r="F117" s="204">
        <v>65759</v>
      </c>
      <c r="G117" s="63">
        <f>E117*100/D117</f>
        <v>63.66673150270197</v>
      </c>
      <c r="H117" s="60">
        <f t="shared" si="2"/>
        <v>-42963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106">
        <f>D122+D123+D124+D128+D129+D120+D121+D125</f>
        <v>123562.904</v>
      </c>
      <c r="E119" s="218">
        <f>E122+E123+E124+E128+E129+E120+E121+E125+E127</f>
        <v>76606.70613000002</v>
      </c>
      <c r="F119" s="96">
        <f>F122+F123+F124+F128+F129+F120+F121+F126+F125</f>
        <v>41628.627160000004</v>
      </c>
      <c r="G119" s="107">
        <f>E119*100/D119</f>
        <v>61.99814317248486</v>
      </c>
      <c r="H119" s="108">
        <f t="shared" si="2"/>
        <v>-46956.197869999975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226">
        <v>5798.611</v>
      </c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9230.2584</v>
      </c>
      <c r="F121" s="206">
        <v>20420.061</v>
      </c>
      <c r="G121" s="17"/>
      <c r="H121" s="33">
        <f t="shared" si="2"/>
        <v>-13845.3876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16533.065</v>
      </c>
      <c r="F122" s="207">
        <v>933.7</v>
      </c>
      <c r="G122" s="17"/>
      <c r="H122" s="33">
        <f t="shared" si="2"/>
        <v>-34704.935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>E127-D127</f>
        <v>-13012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2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D131+D132+D133+D134+D135+D137+D136+D138+D139+D130+D141+D140+D142+D143+D144+D145</f>
        <v>43369.100000000006</v>
      </c>
      <c r="E129" s="219">
        <f>E131+E132+E133+E134+E135+E137+E136+E138+E139+E130+E141+E140+E142+E143+E144+E145</f>
        <v>38943.41673000001</v>
      </c>
      <c r="F129" s="116">
        <f>F131+F132+F133+F134+F135+F137+F136+F138+F139+F130+F141+F140+F142</f>
        <v>9346.582159999998</v>
      </c>
      <c r="G129" s="98">
        <f>E129*100/D129</f>
        <v>89.79530755768509</v>
      </c>
      <c r="H129" s="99">
        <f t="shared" si="2"/>
        <v>-4425.683269999994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2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2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6256.825</v>
      </c>
      <c r="F132" s="209">
        <v>6688.4</v>
      </c>
      <c r="G132" s="52">
        <f>E132*100/D132</f>
        <v>76.51830155682471</v>
      </c>
      <c r="H132" s="56">
        <f t="shared" si="2"/>
        <v>-1920.0749999999998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144</v>
      </c>
      <c r="F133" s="200">
        <v>207.8</v>
      </c>
      <c r="G133" s="52">
        <f>E133*100/D133</f>
        <v>42.654028436018955</v>
      </c>
      <c r="H133" s="56">
        <f t="shared" si="2"/>
        <v>-193.60000000000002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2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3" ref="G135:G157">E135*100/D135</f>
        <v>#DIV/0!</v>
      </c>
      <c r="H135" s="56">
        <f t="shared" si="2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3"/>
        <v>#DIV/0!</v>
      </c>
      <c r="H137" s="56">
        <f t="shared" si="2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3"/>
        <v>100</v>
      </c>
      <c r="H138" s="56">
        <f t="shared" si="2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3"/>
        <v>#DIV/0!</v>
      </c>
      <c r="H139" s="24">
        <f t="shared" si="2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665</v>
      </c>
      <c r="E141" s="156">
        <v>123.03173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30"/>
    </row>
    <row r="143" spans="1:8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30"/>
    </row>
    <row r="144" spans="1:8" ht="12.75" thickBot="1">
      <c r="A144" s="27" t="s">
        <v>151</v>
      </c>
      <c r="B144" s="114" t="s">
        <v>275</v>
      </c>
      <c r="C144" s="124"/>
      <c r="D144" s="114">
        <v>1221.9</v>
      </c>
      <c r="E144" s="125">
        <v>488.76</v>
      </c>
      <c r="F144" s="227">
        <v>3036.04</v>
      </c>
      <c r="G144" s="126"/>
      <c r="H144" s="30"/>
    </row>
    <row r="145" spans="1:8" ht="12.75" thickBot="1">
      <c r="A145" s="27" t="s">
        <v>151</v>
      </c>
      <c r="B145" s="114" t="s">
        <v>333</v>
      </c>
      <c r="C145" s="124"/>
      <c r="D145" s="114">
        <v>47.4</v>
      </c>
      <c r="E145" s="125">
        <v>47.4</v>
      </c>
      <c r="F145" s="39"/>
      <c r="G145" s="126"/>
      <c r="H145" s="30"/>
    </row>
    <row r="146" spans="1:8" ht="12.75" thickBot="1">
      <c r="A146" s="72" t="s">
        <v>157</v>
      </c>
      <c r="B146" s="127" t="s">
        <v>158</v>
      </c>
      <c r="C146" s="128">
        <f>C149+C155+C157+C158+C159+C179+C180+C181+C183+C147+C156+C148+C154+C178+C153+C182</f>
        <v>244682.84799999997</v>
      </c>
      <c r="D146" s="128">
        <f>D149+D155+D157+D158+D159+D179+D180+D181+D183+D147+D156+D148+D154+D178+D153+D182</f>
        <v>248050.49999999997</v>
      </c>
      <c r="E146" s="128">
        <f>E149+E155+E157+E158+E159+E179+E180+E181+E183+E147+E156+E148+E154+E178+E153+E182</f>
        <v>156428.75929999995</v>
      </c>
      <c r="F146" s="98">
        <f>F149+F155+F157+F158+F159+F179+F180+F181+F183+F147+F156+F148+F154+F178</f>
        <v>139638.67973</v>
      </c>
      <c r="G146" s="98">
        <f t="shared" si="3"/>
        <v>63.063271108100956</v>
      </c>
      <c r="H146" s="99">
        <f t="shared" si="2"/>
        <v>-91621.74070000002</v>
      </c>
    </row>
    <row r="147" spans="1:8" ht="15" customHeight="1">
      <c r="A147" s="13" t="s">
        <v>204</v>
      </c>
      <c r="B147" s="130" t="s">
        <v>205</v>
      </c>
      <c r="C147" s="130">
        <v>22180.3</v>
      </c>
      <c r="D147" s="130">
        <v>22180.3</v>
      </c>
      <c r="E147" s="131">
        <v>10926.34</v>
      </c>
      <c r="F147" s="211">
        <v>7260</v>
      </c>
      <c r="G147" s="55">
        <f t="shared" si="3"/>
        <v>49.26146174758682</v>
      </c>
      <c r="H147" s="56">
        <f t="shared" si="2"/>
        <v>-11253.96</v>
      </c>
    </row>
    <row r="148" spans="1:8" ht="26.25" customHeight="1">
      <c r="A148" s="13" t="s">
        <v>216</v>
      </c>
      <c r="B148" s="132" t="s">
        <v>217</v>
      </c>
      <c r="C148" s="132"/>
      <c r="D148" s="132"/>
      <c r="E148" s="112"/>
      <c r="F148" s="133"/>
      <c r="G148" s="52" t="e">
        <f t="shared" si="3"/>
        <v>#DIV/0!</v>
      </c>
      <c r="H148" s="89">
        <f t="shared" si="2"/>
        <v>0</v>
      </c>
    </row>
    <row r="149" spans="1:8" ht="12.75" thickBot="1">
      <c r="A149" s="34" t="s">
        <v>159</v>
      </c>
      <c r="B149" s="75" t="s">
        <v>160</v>
      </c>
      <c r="C149" s="75">
        <v>636.5</v>
      </c>
      <c r="D149" s="75">
        <v>661.5</v>
      </c>
      <c r="E149" s="91">
        <v>743.4</v>
      </c>
      <c r="F149" s="204">
        <v>626.7</v>
      </c>
      <c r="G149" s="39">
        <f t="shared" si="3"/>
        <v>112.38095238095238</v>
      </c>
      <c r="H149" s="61">
        <f>E149-D149</f>
        <v>81.89999999999998</v>
      </c>
    </row>
    <row r="150" spans="1:8" s="9" customFormat="1" ht="12.75" thickBot="1">
      <c r="A150" s="185" t="s">
        <v>4</v>
      </c>
      <c r="B150" s="178"/>
      <c r="C150" s="191" t="s">
        <v>238</v>
      </c>
      <c r="D150" s="178" t="s">
        <v>240</v>
      </c>
      <c r="E150" s="186" t="s">
        <v>5</v>
      </c>
      <c r="F150" s="175" t="s">
        <v>5</v>
      </c>
      <c r="G150" s="612" t="s">
        <v>194</v>
      </c>
      <c r="H150" s="611"/>
    </row>
    <row r="151" spans="1:8" s="9" customFormat="1" ht="12">
      <c r="A151" s="183" t="s">
        <v>6</v>
      </c>
      <c r="B151" s="176" t="s">
        <v>7</v>
      </c>
      <c r="C151" s="183" t="s">
        <v>239</v>
      </c>
      <c r="D151" s="176" t="s">
        <v>239</v>
      </c>
      <c r="E151" s="187" t="s">
        <v>336</v>
      </c>
      <c r="F151" s="192" t="s">
        <v>336</v>
      </c>
      <c r="G151" s="175"/>
      <c r="H151" s="178"/>
    </row>
    <row r="152" spans="1:8" ht="12.75" thickBot="1">
      <c r="A152" s="184" t="s">
        <v>9</v>
      </c>
      <c r="B152" s="179"/>
      <c r="C152" s="184" t="s">
        <v>8</v>
      </c>
      <c r="D152" s="177" t="s">
        <v>8</v>
      </c>
      <c r="E152" s="188" t="s">
        <v>284</v>
      </c>
      <c r="F152" s="184" t="s">
        <v>259</v>
      </c>
      <c r="G152" s="177" t="s">
        <v>10</v>
      </c>
      <c r="H152" s="190" t="s">
        <v>11</v>
      </c>
    </row>
    <row r="153" spans="1:8" ht="24">
      <c r="A153" s="13" t="s">
        <v>260</v>
      </c>
      <c r="B153" s="132" t="s">
        <v>261</v>
      </c>
      <c r="C153" s="68"/>
      <c r="D153" s="68"/>
      <c r="E153" s="104"/>
      <c r="F153" s="34"/>
      <c r="G153" s="55"/>
      <c r="H153" s="56"/>
    </row>
    <row r="154" spans="1:8" ht="39" customHeight="1">
      <c r="A154" s="58" t="s">
        <v>220</v>
      </c>
      <c r="B154" s="132" t="s">
        <v>221</v>
      </c>
      <c r="C154" s="132">
        <v>120.6</v>
      </c>
      <c r="D154" s="132">
        <v>120.6</v>
      </c>
      <c r="E154" s="48">
        <v>61.15</v>
      </c>
      <c r="F154" s="204">
        <v>60.783</v>
      </c>
      <c r="G154" s="52">
        <f t="shared" si="3"/>
        <v>50.70480928689884</v>
      </c>
      <c r="H154" s="89">
        <f>E154-D154</f>
        <v>-59.449999999999996</v>
      </c>
    </row>
    <row r="155" spans="1:9" ht="12">
      <c r="A155" s="58" t="s">
        <v>162</v>
      </c>
      <c r="B155" s="67" t="s">
        <v>163</v>
      </c>
      <c r="C155" s="68">
        <v>1220.6</v>
      </c>
      <c r="D155" s="68">
        <v>1220.6</v>
      </c>
      <c r="E155" s="48">
        <v>1220.6</v>
      </c>
      <c r="F155" s="204">
        <v>1171.6</v>
      </c>
      <c r="G155" s="52">
        <f t="shared" si="3"/>
        <v>100</v>
      </c>
      <c r="H155" s="89">
        <f>E155-D155</f>
        <v>0</v>
      </c>
      <c r="I155" s="9"/>
    </row>
    <row r="156" spans="1:9" ht="24.75" customHeight="1">
      <c r="A156" s="58" t="s">
        <v>213</v>
      </c>
      <c r="B156" s="134" t="s">
        <v>214</v>
      </c>
      <c r="C156" s="132">
        <v>421.4</v>
      </c>
      <c r="D156" s="132">
        <v>421.4</v>
      </c>
      <c r="E156" s="52">
        <v>120.406</v>
      </c>
      <c r="F156" s="200">
        <v>185.45956</v>
      </c>
      <c r="G156" s="52">
        <f t="shared" si="3"/>
        <v>28.572852396772664</v>
      </c>
      <c r="H156" s="89">
        <f>E156-D156</f>
        <v>-300.99399999999997</v>
      </c>
      <c r="I156" s="9"/>
    </row>
    <row r="157" spans="1:9" s="9" customFormat="1" ht="12">
      <c r="A157" s="58" t="s">
        <v>164</v>
      </c>
      <c r="B157" s="67" t="s">
        <v>165</v>
      </c>
      <c r="C157" s="68"/>
      <c r="D157" s="68">
        <v>2139</v>
      </c>
      <c r="E157" s="48">
        <v>1586</v>
      </c>
      <c r="F157" s="204">
        <v>1416</v>
      </c>
      <c r="G157" s="52">
        <f t="shared" si="3"/>
        <v>74.14679756895745</v>
      </c>
      <c r="H157" s="89">
        <f aca="true" t="shared" si="4" ref="H157:H205">E157-D157</f>
        <v>-553</v>
      </c>
      <c r="I157" s="4"/>
    </row>
    <row r="158" spans="1:8" ht="12.75" thickBot="1">
      <c r="A158" s="27" t="s">
        <v>166</v>
      </c>
      <c r="B158" s="79" t="s">
        <v>167</v>
      </c>
      <c r="C158" s="75">
        <v>4340.3</v>
      </c>
      <c r="D158" s="75">
        <v>4340.3</v>
      </c>
      <c r="E158" s="91">
        <v>2642.984</v>
      </c>
      <c r="F158" s="209">
        <v>2315.667</v>
      </c>
      <c r="G158" s="63">
        <f>E158*100/D158</f>
        <v>60.89403958251733</v>
      </c>
      <c r="H158" s="60">
        <f t="shared" si="4"/>
        <v>-1697.3160000000003</v>
      </c>
    </row>
    <row r="159" spans="1:8" ht="12.75" thickBot="1">
      <c r="A159" s="100" t="s">
        <v>168</v>
      </c>
      <c r="B159" s="41" t="s">
        <v>169</v>
      </c>
      <c r="C159" s="128">
        <f>C160+C161+C162+C163+C164+C165+C166+C167+C168+C169+C170+C171+C172+C173+C174+C175+C176+C177</f>
        <v>159364.5</v>
      </c>
      <c r="D159" s="128">
        <f>D160+D161+D162+D163+D164+D165+D166+D167+D168+D169+D170+D171+D172+D173+D174+D175+D176+D177</f>
        <v>159633.2</v>
      </c>
      <c r="E159" s="217">
        <f>E160+E161+E162+E163+E164+E165+E166+E167+E168+E169+E170+E171+E172+E173+E174+E175+E176+E177</f>
        <v>106394.80829999996</v>
      </c>
      <c r="F159" s="128">
        <f>F160+F161+F162+F163+F164+F165+F166+F167+F168+F169+F170+F171+F172+F173+F174+F175+F176+F177</f>
        <v>95093.72116999999</v>
      </c>
      <c r="G159" s="98">
        <f>E159*100/D159</f>
        <v>66.64954927922258</v>
      </c>
      <c r="H159" s="99">
        <f t="shared" si="4"/>
        <v>-53238.39170000005</v>
      </c>
    </row>
    <row r="160" spans="1:8" ht="12">
      <c r="A160" s="13" t="s">
        <v>168</v>
      </c>
      <c r="B160" s="67" t="s">
        <v>161</v>
      </c>
      <c r="C160" s="68">
        <v>13249.9</v>
      </c>
      <c r="D160" s="68">
        <v>15146.3</v>
      </c>
      <c r="E160" s="221">
        <v>9532.296</v>
      </c>
      <c r="F160" s="211">
        <v>9399.543</v>
      </c>
      <c r="G160" s="32">
        <f>E160*100/D160</f>
        <v>62.934815763585824</v>
      </c>
      <c r="H160" s="135">
        <f t="shared" si="4"/>
        <v>-5614.003999999999</v>
      </c>
    </row>
    <row r="161" spans="1:8" ht="24" customHeight="1">
      <c r="A161" s="13" t="s">
        <v>168</v>
      </c>
      <c r="B161" s="132" t="s">
        <v>224</v>
      </c>
      <c r="C161" s="161">
        <v>93</v>
      </c>
      <c r="D161" s="161">
        <v>93</v>
      </c>
      <c r="E161" s="131"/>
      <c r="F161" s="131"/>
      <c r="G161" s="23">
        <f>E161*100/D161</f>
        <v>0</v>
      </c>
      <c r="H161" s="33">
        <f t="shared" si="4"/>
        <v>-93</v>
      </c>
    </row>
    <row r="162" spans="1:8" ht="24" customHeight="1">
      <c r="A162" s="13" t="s">
        <v>168</v>
      </c>
      <c r="B162" s="132" t="s">
        <v>212</v>
      </c>
      <c r="C162" s="132">
        <v>2076.2</v>
      </c>
      <c r="D162" s="132">
        <v>2076.2</v>
      </c>
      <c r="E162" s="136">
        <v>1857.387</v>
      </c>
      <c r="F162" s="212">
        <v>1831.67753</v>
      </c>
      <c r="G162" s="17">
        <f>E162*100/D162</f>
        <v>89.46089008766015</v>
      </c>
      <c r="H162" s="33">
        <f t="shared" si="4"/>
        <v>-218.81299999999987</v>
      </c>
    </row>
    <row r="163" spans="1:8" ht="12">
      <c r="A163" s="13" t="s">
        <v>168</v>
      </c>
      <c r="B163" s="68" t="s">
        <v>170</v>
      </c>
      <c r="C163" s="68">
        <v>10356.3</v>
      </c>
      <c r="D163" s="68">
        <v>10172.3</v>
      </c>
      <c r="E163" s="221">
        <v>7477.839</v>
      </c>
      <c r="F163" s="213">
        <v>6256.49064</v>
      </c>
      <c r="G163" s="55">
        <f aca="true" t="shared" si="5" ref="G163:G182">E163*100/D163</f>
        <v>73.51178199620539</v>
      </c>
      <c r="H163" s="56">
        <f t="shared" si="4"/>
        <v>-2694.4609999999993</v>
      </c>
    </row>
    <row r="164" spans="1:8" ht="12">
      <c r="A164" s="58" t="s">
        <v>168</v>
      </c>
      <c r="B164" s="67" t="s">
        <v>171</v>
      </c>
      <c r="C164" s="67">
        <v>97299.7</v>
      </c>
      <c r="D164" s="67">
        <v>97299.7</v>
      </c>
      <c r="E164" s="48">
        <v>64568</v>
      </c>
      <c r="F164" s="204">
        <v>56454</v>
      </c>
      <c r="G164" s="52">
        <f t="shared" si="5"/>
        <v>66.35991683427595</v>
      </c>
      <c r="H164" s="56">
        <f t="shared" si="4"/>
        <v>-32731.699999999997</v>
      </c>
    </row>
    <row r="165" spans="1:8" ht="12">
      <c r="A165" s="58" t="s">
        <v>168</v>
      </c>
      <c r="B165" s="67" t="s">
        <v>262</v>
      </c>
      <c r="C165" s="67">
        <v>285.8</v>
      </c>
      <c r="D165" s="67">
        <v>285.8</v>
      </c>
      <c r="E165" s="222">
        <v>190.545</v>
      </c>
      <c r="F165" s="204">
        <v>180</v>
      </c>
      <c r="G165" s="52">
        <f t="shared" si="5"/>
        <v>66.67074877536739</v>
      </c>
      <c r="H165" s="56">
        <f t="shared" si="4"/>
        <v>-95.25500000000002</v>
      </c>
    </row>
    <row r="166" spans="1:8" ht="24">
      <c r="A166" s="58" t="s">
        <v>168</v>
      </c>
      <c r="B166" s="134" t="s">
        <v>263</v>
      </c>
      <c r="C166" s="67">
        <v>4354.2</v>
      </c>
      <c r="D166" s="67">
        <v>3421.1</v>
      </c>
      <c r="E166" s="48">
        <v>2709.9</v>
      </c>
      <c r="F166" s="204">
        <v>693.06</v>
      </c>
      <c r="G166" s="52"/>
      <c r="H166" s="56"/>
    </row>
    <row r="167" spans="1:8" ht="12">
      <c r="A167" s="58" t="s">
        <v>168</v>
      </c>
      <c r="B167" s="67" t="s">
        <v>172</v>
      </c>
      <c r="C167" s="67">
        <v>14772.4</v>
      </c>
      <c r="D167" s="67">
        <v>14772.4</v>
      </c>
      <c r="E167" s="222">
        <v>9748.722</v>
      </c>
      <c r="F167" s="204">
        <v>11505.1</v>
      </c>
      <c r="G167" s="52">
        <f t="shared" si="5"/>
        <v>65.99281091765725</v>
      </c>
      <c r="H167" s="56">
        <f t="shared" si="4"/>
        <v>-5023.678</v>
      </c>
    </row>
    <row r="168" spans="1:8" ht="12">
      <c r="A168" s="58" t="s">
        <v>168</v>
      </c>
      <c r="B168" s="67" t="s">
        <v>173</v>
      </c>
      <c r="C168" s="67">
        <v>403.1</v>
      </c>
      <c r="D168" s="67">
        <v>403.1</v>
      </c>
      <c r="E168" s="48">
        <v>302.325</v>
      </c>
      <c r="F168" s="204">
        <v>285.6</v>
      </c>
      <c r="G168" s="52">
        <f t="shared" si="5"/>
        <v>75</v>
      </c>
      <c r="H168" s="56">
        <f t="shared" si="4"/>
        <v>-100.77500000000003</v>
      </c>
    </row>
    <row r="169" spans="1:8" ht="12">
      <c r="A169" s="58" t="s">
        <v>168</v>
      </c>
      <c r="B169" s="67" t="s">
        <v>174</v>
      </c>
      <c r="C169" s="67">
        <v>823.2</v>
      </c>
      <c r="D169" s="67">
        <v>823.2</v>
      </c>
      <c r="E169" s="48"/>
      <c r="F169" s="204">
        <v>679.4</v>
      </c>
      <c r="G169" s="52">
        <f t="shared" si="5"/>
        <v>0</v>
      </c>
      <c r="H169" s="56">
        <f t="shared" si="4"/>
        <v>-823.2</v>
      </c>
    </row>
    <row r="170" spans="1:8" ht="12">
      <c r="A170" s="58" t="s">
        <v>168</v>
      </c>
      <c r="B170" s="67" t="s">
        <v>175</v>
      </c>
      <c r="C170" s="67">
        <v>200.7</v>
      </c>
      <c r="D170" s="67">
        <v>200.7</v>
      </c>
      <c r="E170" s="222">
        <v>128.348</v>
      </c>
      <c r="F170" s="200">
        <v>102.025</v>
      </c>
      <c r="G170" s="52">
        <f t="shared" si="5"/>
        <v>63.95017438963628</v>
      </c>
      <c r="H170" s="56">
        <f t="shared" si="4"/>
        <v>-72.35199999999998</v>
      </c>
    </row>
    <row r="171" spans="1:10" ht="12">
      <c r="A171" s="58" t="s">
        <v>168</v>
      </c>
      <c r="B171" s="67" t="s">
        <v>176</v>
      </c>
      <c r="C171" s="67">
        <v>278</v>
      </c>
      <c r="D171" s="67">
        <v>278</v>
      </c>
      <c r="E171" s="48">
        <v>183</v>
      </c>
      <c r="F171" s="204">
        <v>175</v>
      </c>
      <c r="G171" s="52">
        <f t="shared" si="5"/>
        <v>65.8273381294964</v>
      </c>
      <c r="H171" s="56">
        <f t="shared" si="4"/>
        <v>-95</v>
      </c>
      <c r="J171" s="1"/>
    </row>
    <row r="172" spans="1:9" ht="12">
      <c r="A172" s="58" t="s">
        <v>168</v>
      </c>
      <c r="B172" s="67" t="s">
        <v>242</v>
      </c>
      <c r="C172" s="67">
        <v>14100.4</v>
      </c>
      <c r="D172" s="67">
        <v>14100.4</v>
      </c>
      <c r="E172" s="112">
        <v>9316.01</v>
      </c>
      <c r="F172" s="200">
        <v>7531.825</v>
      </c>
      <c r="G172" s="52">
        <f t="shared" si="5"/>
        <v>66.06911860656436</v>
      </c>
      <c r="H172" s="56">
        <f t="shared" si="4"/>
        <v>-4784.389999999999</v>
      </c>
      <c r="I172" s="4" t="s">
        <v>209</v>
      </c>
    </row>
    <row r="173" spans="1:8" ht="12.75">
      <c r="A173" s="58" t="s">
        <v>168</v>
      </c>
      <c r="B173" s="162" t="s">
        <v>291</v>
      </c>
      <c r="C173" s="68">
        <v>72.8</v>
      </c>
      <c r="D173" s="68">
        <v>72.8</v>
      </c>
      <c r="E173" s="39">
        <v>36.4</v>
      </c>
      <c r="F173" s="39"/>
      <c r="G173" s="52"/>
      <c r="H173" s="56"/>
    </row>
    <row r="174" spans="1:8" ht="12.75">
      <c r="A174" s="58" t="s">
        <v>168</v>
      </c>
      <c r="B174" s="162" t="s">
        <v>292</v>
      </c>
      <c r="C174" s="68">
        <v>24.4</v>
      </c>
      <c r="D174" s="68">
        <v>24.4</v>
      </c>
      <c r="E174" s="223">
        <v>16.26666</v>
      </c>
      <c r="F174" s="39"/>
      <c r="G174" s="52"/>
      <c r="H174" s="56"/>
    </row>
    <row r="175" spans="1:8" ht="12.75">
      <c r="A175" s="58" t="s">
        <v>168</v>
      </c>
      <c r="B175" s="162" t="s">
        <v>293</v>
      </c>
      <c r="C175" s="68">
        <v>51.5</v>
      </c>
      <c r="D175" s="68">
        <v>51.5</v>
      </c>
      <c r="E175" s="39">
        <v>51.5</v>
      </c>
      <c r="F175" s="39"/>
      <c r="G175" s="52"/>
      <c r="H175" s="56"/>
    </row>
    <row r="176" spans="1:8" ht="12.75">
      <c r="A176" s="58" t="s">
        <v>168</v>
      </c>
      <c r="B176" s="163" t="s">
        <v>296</v>
      </c>
      <c r="C176" s="68">
        <v>922.9</v>
      </c>
      <c r="D176" s="68">
        <v>412.3</v>
      </c>
      <c r="E176" s="224">
        <v>276.26964</v>
      </c>
      <c r="F176" s="39"/>
      <c r="G176" s="52"/>
      <c r="H176" s="56"/>
    </row>
    <row r="177" spans="1:8" ht="12.75">
      <c r="A177" s="58" t="s">
        <v>168</v>
      </c>
      <c r="B177" s="163" t="s">
        <v>294</v>
      </c>
      <c r="C177" s="68"/>
      <c r="D177" s="68"/>
      <c r="E177" s="39"/>
      <c r="F177" s="39"/>
      <c r="G177" s="52"/>
      <c r="H177" s="56"/>
    </row>
    <row r="178" spans="1:8" ht="48">
      <c r="A178" s="48" t="s">
        <v>317</v>
      </c>
      <c r="B178" s="132" t="s">
        <v>223</v>
      </c>
      <c r="C178" s="132">
        <v>3145.1</v>
      </c>
      <c r="D178" s="132">
        <v>3645.8</v>
      </c>
      <c r="E178" s="39"/>
      <c r="F178" s="198">
        <v>3038.6</v>
      </c>
      <c r="G178" s="52">
        <f t="shared" si="5"/>
        <v>0</v>
      </c>
      <c r="H178" s="89">
        <f t="shared" si="4"/>
        <v>-3645.8</v>
      </c>
    </row>
    <row r="179" spans="1:8" ht="12">
      <c r="A179" s="13" t="s">
        <v>177</v>
      </c>
      <c r="B179" s="68" t="s">
        <v>178</v>
      </c>
      <c r="C179" s="68">
        <v>7835.3</v>
      </c>
      <c r="D179" s="68">
        <v>7835.3</v>
      </c>
      <c r="E179" s="52">
        <v>4965</v>
      </c>
      <c r="F179" s="200">
        <v>5031</v>
      </c>
      <c r="G179" s="52">
        <f t="shared" si="5"/>
        <v>63.367069544242085</v>
      </c>
      <c r="H179" s="56">
        <f t="shared" si="4"/>
        <v>-2870.3</v>
      </c>
    </row>
    <row r="180" spans="1:8" ht="12">
      <c r="A180" s="13" t="s">
        <v>177</v>
      </c>
      <c r="B180" s="68" t="s">
        <v>179</v>
      </c>
      <c r="C180" s="68">
        <v>3541.6</v>
      </c>
      <c r="D180" s="68">
        <v>3541.6</v>
      </c>
      <c r="E180" s="52">
        <v>2517.007</v>
      </c>
      <c r="F180" s="200">
        <v>2196.849</v>
      </c>
      <c r="G180" s="52">
        <f t="shared" si="5"/>
        <v>71.069770725096</v>
      </c>
      <c r="H180" s="56">
        <f t="shared" si="4"/>
        <v>-1024.5929999999998</v>
      </c>
    </row>
    <row r="181" spans="1:8" ht="12">
      <c r="A181" s="27" t="s">
        <v>180</v>
      </c>
      <c r="B181" s="79" t="s">
        <v>181</v>
      </c>
      <c r="C181" s="79">
        <v>1633.3</v>
      </c>
      <c r="D181" s="79">
        <v>1633.3</v>
      </c>
      <c r="E181" s="28">
        <v>500</v>
      </c>
      <c r="F181" s="214">
        <v>480.3</v>
      </c>
      <c r="G181" s="39">
        <f t="shared" si="5"/>
        <v>30.61286965040103</v>
      </c>
      <c r="H181" s="61">
        <f t="shared" si="4"/>
        <v>-1133.3</v>
      </c>
    </row>
    <row r="182" spans="1:8" ht="13.5" thickBot="1">
      <c r="A182" s="91" t="s">
        <v>295</v>
      </c>
      <c r="B182" s="164" t="s">
        <v>297</v>
      </c>
      <c r="C182" s="114">
        <v>76.348</v>
      </c>
      <c r="D182" s="114">
        <v>510.6</v>
      </c>
      <c r="E182" s="223">
        <v>367.064</v>
      </c>
      <c r="F182" s="39"/>
      <c r="G182" s="39">
        <f t="shared" si="5"/>
        <v>71.88875832354093</v>
      </c>
      <c r="H182" s="61">
        <f t="shared" si="4"/>
        <v>-143.536</v>
      </c>
    </row>
    <row r="183" spans="1:8" ht="12.75" thickBot="1">
      <c r="A183" s="137" t="s">
        <v>182</v>
      </c>
      <c r="B183" s="40" t="s">
        <v>183</v>
      </c>
      <c r="C183" s="73">
        <f>C184</f>
        <v>40167</v>
      </c>
      <c r="D183" s="73">
        <f>D184</f>
        <v>40167</v>
      </c>
      <c r="E183" s="117">
        <f>E184</f>
        <v>24384</v>
      </c>
      <c r="F183" s="117">
        <f>F184</f>
        <v>20762</v>
      </c>
      <c r="G183" s="98">
        <f>E183*100/D183</f>
        <v>60.70655015311076</v>
      </c>
      <c r="H183" s="138">
        <f t="shared" si="4"/>
        <v>-15783</v>
      </c>
    </row>
    <row r="184" spans="1:8" ht="12.75" thickBot="1">
      <c r="A184" s="139" t="s">
        <v>184</v>
      </c>
      <c r="B184" s="140" t="s">
        <v>185</v>
      </c>
      <c r="C184" s="75">
        <v>40167</v>
      </c>
      <c r="D184" s="75">
        <v>40167</v>
      </c>
      <c r="E184" s="142">
        <v>24384</v>
      </c>
      <c r="F184" s="215">
        <v>20762</v>
      </c>
      <c r="G184" s="19">
        <f>E184*100/D184</f>
        <v>60.70655015311076</v>
      </c>
      <c r="H184" s="20">
        <f t="shared" si="4"/>
        <v>-15783</v>
      </c>
    </row>
    <row r="185" spans="1:8" ht="12.75" thickBot="1">
      <c r="A185" s="72" t="s">
        <v>186</v>
      </c>
      <c r="B185" s="41" t="s">
        <v>206</v>
      </c>
      <c r="C185" s="73">
        <f>C186+C191+C188+C190</f>
        <v>0</v>
      </c>
      <c r="D185" s="73">
        <f>D186+D191+D188+D190+D187</f>
        <v>29239.2</v>
      </c>
      <c r="E185" s="101">
        <f>E186+E191+E188+E190+E187</f>
        <v>28591.203999999998</v>
      </c>
      <c r="F185" s="73">
        <f>F186+F191+F188+F190</f>
        <v>1267.587</v>
      </c>
      <c r="G185" s="19">
        <f>E185*100/D185</f>
        <v>97.7838107745766</v>
      </c>
      <c r="H185" s="33">
        <f t="shared" si="4"/>
        <v>-647.9960000000028</v>
      </c>
    </row>
    <row r="186" spans="1:8" ht="12">
      <c r="A186" s="34" t="s">
        <v>188</v>
      </c>
      <c r="B186" s="140" t="s">
        <v>187</v>
      </c>
      <c r="C186" s="75"/>
      <c r="D186" s="75">
        <v>1826</v>
      </c>
      <c r="E186" s="63">
        <v>1824.58</v>
      </c>
      <c r="F186" s="213">
        <v>1267.587</v>
      </c>
      <c r="G186" s="29"/>
      <c r="H186" s="24">
        <f t="shared" si="4"/>
        <v>-1.4200000000000728</v>
      </c>
    </row>
    <row r="187" spans="1:8" ht="12">
      <c r="A187" s="48" t="s">
        <v>188</v>
      </c>
      <c r="B187" s="53" t="s">
        <v>326</v>
      </c>
      <c r="C187" s="53"/>
      <c r="D187" s="53">
        <v>20083</v>
      </c>
      <c r="E187" s="52">
        <v>20074.998</v>
      </c>
      <c r="F187" s="52"/>
      <c r="G187" s="17"/>
      <c r="H187" s="88"/>
    </row>
    <row r="188" spans="1:8" ht="12">
      <c r="A188" s="34" t="s">
        <v>207</v>
      </c>
      <c r="B188" s="132" t="s">
        <v>321</v>
      </c>
      <c r="C188" s="103"/>
      <c r="D188" s="103">
        <v>550</v>
      </c>
      <c r="E188" s="63">
        <v>200.526</v>
      </c>
      <c r="F188" s="63"/>
      <c r="G188" s="63">
        <f>E188*100/D188</f>
        <v>36.45927272727273</v>
      </c>
      <c r="H188" s="24">
        <f t="shared" si="4"/>
        <v>-349.474</v>
      </c>
    </row>
    <row r="189" spans="1:8" ht="12">
      <c r="A189" s="48" t="s">
        <v>281</v>
      </c>
      <c r="B189" s="150" t="s">
        <v>282</v>
      </c>
      <c r="C189" s="134"/>
      <c r="D189" s="134"/>
      <c r="E189" s="52"/>
      <c r="F189" s="52"/>
      <c r="G189" s="52"/>
      <c r="H189" s="88"/>
    </row>
    <row r="190" spans="1:8" ht="12.75" thickBot="1">
      <c r="A190" s="91" t="s">
        <v>235</v>
      </c>
      <c r="B190" s="143" t="s">
        <v>329</v>
      </c>
      <c r="C190" s="144"/>
      <c r="D190" s="144">
        <v>6780.2</v>
      </c>
      <c r="E190" s="63">
        <v>6491.1</v>
      </c>
      <c r="F190" s="63"/>
      <c r="G190" s="63">
        <f>E190*100/D190</f>
        <v>95.73611397893868</v>
      </c>
      <c r="H190" s="24">
        <f t="shared" si="4"/>
        <v>-289.09999999999945</v>
      </c>
    </row>
    <row r="191" spans="1:8" ht="12.75" thickBot="1">
      <c r="A191" s="100" t="s">
        <v>189</v>
      </c>
      <c r="B191" s="41" t="s">
        <v>183</v>
      </c>
      <c r="C191" s="73">
        <f>C198+C196</f>
        <v>0</v>
      </c>
      <c r="D191" s="73">
        <f>D198+D196</f>
        <v>0</v>
      </c>
      <c r="E191" s="73">
        <f>E198+E196+E197</f>
        <v>0</v>
      </c>
      <c r="F191" s="73">
        <f>F198+F196+F192+F199+F197</f>
        <v>0</v>
      </c>
      <c r="G191" s="73"/>
      <c r="H191" s="20">
        <f t="shared" si="4"/>
        <v>0</v>
      </c>
    </row>
    <row r="192" spans="1:8" ht="19.5" customHeight="1" thickBot="1">
      <c r="A192" s="104" t="s">
        <v>190</v>
      </c>
      <c r="B192" s="193" t="s">
        <v>257</v>
      </c>
      <c r="C192" s="23"/>
      <c r="D192" s="23"/>
      <c r="E192" s="23"/>
      <c r="F192" s="63"/>
      <c r="G192" s="23"/>
      <c r="H192" s="24"/>
    </row>
    <row r="193" spans="1:8" s="9" customFormat="1" ht="12.75" thickBot="1">
      <c r="A193" s="185" t="s">
        <v>4</v>
      </c>
      <c r="B193" s="178"/>
      <c r="C193" s="191" t="s">
        <v>238</v>
      </c>
      <c r="D193" s="178" t="s">
        <v>240</v>
      </c>
      <c r="E193" s="186" t="s">
        <v>5</v>
      </c>
      <c r="F193" s="175" t="s">
        <v>5</v>
      </c>
      <c r="G193" s="612" t="s">
        <v>194</v>
      </c>
      <c r="H193" s="611"/>
    </row>
    <row r="194" spans="1:8" s="9" customFormat="1" ht="12">
      <c r="A194" s="183" t="s">
        <v>6</v>
      </c>
      <c r="B194" s="176" t="s">
        <v>7</v>
      </c>
      <c r="C194" s="183" t="s">
        <v>239</v>
      </c>
      <c r="D194" s="176" t="s">
        <v>239</v>
      </c>
      <c r="E194" s="187" t="s">
        <v>336</v>
      </c>
      <c r="F194" s="192" t="s">
        <v>336</v>
      </c>
      <c r="G194" s="175"/>
      <c r="H194" s="178"/>
    </row>
    <row r="195" spans="1:8" ht="12.75" thickBot="1">
      <c r="A195" s="184" t="s">
        <v>9</v>
      </c>
      <c r="B195" s="179"/>
      <c r="C195" s="184" t="s">
        <v>8</v>
      </c>
      <c r="D195" s="177" t="s">
        <v>8</v>
      </c>
      <c r="E195" s="188" t="s">
        <v>284</v>
      </c>
      <c r="F195" s="184" t="s">
        <v>259</v>
      </c>
      <c r="G195" s="177" t="s">
        <v>10</v>
      </c>
      <c r="H195" s="190" t="s">
        <v>11</v>
      </c>
    </row>
    <row r="196" spans="1:8" ht="24">
      <c r="A196" s="92" t="s">
        <v>190</v>
      </c>
      <c r="B196" s="174" t="s">
        <v>255</v>
      </c>
      <c r="C196" s="174"/>
      <c r="D196" s="174"/>
      <c r="E196" s="55"/>
      <c r="F196" s="55"/>
      <c r="G196" s="32"/>
      <c r="H196" s="33">
        <f t="shared" si="4"/>
        <v>0</v>
      </c>
    </row>
    <row r="197" spans="1:8" ht="12">
      <c r="A197" s="48" t="s">
        <v>190</v>
      </c>
      <c r="B197" s="132" t="s">
        <v>250</v>
      </c>
      <c r="C197" s="132"/>
      <c r="D197" s="132"/>
      <c r="E197" s="55"/>
      <c r="F197" s="55"/>
      <c r="G197" s="17"/>
      <c r="H197" s="33"/>
    </row>
    <row r="198" spans="1:8" ht="12">
      <c r="A198" s="13" t="s">
        <v>190</v>
      </c>
      <c r="B198" s="132" t="s">
        <v>276</v>
      </c>
      <c r="C198" s="132"/>
      <c r="D198" s="132"/>
      <c r="E198" s="55"/>
      <c r="F198" s="55"/>
      <c r="G198" s="52" t="e">
        <f>E198*100/D198</f>
        <v>#DIV/0!</v>
      </c>
      <c r="H198" s="33">
        <f t="shared" si="4"/>
        <v>0</v>
      </c>
    </row>
    <row r="199" spans="1:8" ht="12">
      <c r="A199" s="13" t="s">
        <v>270</v>
      </c>
      <c r="B199" s="132" t="s">
        <v>271</v>
      </c>
      <c r="C199" s="132"/>
      <c r="D199" s="132"/>
      <c r="E199" s="55"/>
      <c r="F199" s="55"/>
      <c r="G199" s="52"/>
      <c r="H199" s="33"/>
    </row>
    <row r="200" spans="1:8" ht="12">
      <c r="A200" s="15" t="s">
        <v>320</v>
      </c>
      <c r="B200" s="74" t="s">
        <v>256</v>
      </c>
      <c r="C200" s="45"/>
      <c r="D200" s="45">
        <v>5556.414</v>
      </c>
      <c r="E200" s="32">
        <v>4511.414</v>
      </c>
      <c r="F200" s="216">
        <v>1.84</v>
      </c>
      <c r="G200" s="17"/>
      <c r="H200" s="33">
        <f t="shared" si="4"/>
        <v>-1045</v>
      </c>
    </row>
    <row r="201" spans="1:8" ht="12">
      <c r="A201" s="145" t="s">
        <v>228</v>
      </c>
      <c r="B201" s="21" t="s">
        <v>131</v>
      </c>
      <c r="C201" s="21"/>
      <c r="D201" s="21"/>
      <c r="E201" s="17">
        <f>E202</f>
        <v>0</v>
      </c>
      <c r="F201" s="17">
        <f>F202</f>
        <v>0</v>
      </c>
      <c r="G201" s="17"/>
      <c r="H201" s="33"/>
    </row>
    <row r="202" spans="1:8" ht="12">
      <c r="A202" s="27" t="s">
        <v>229</v>
      </c>
      <c r="B202" s="27" t="s">
        <v>211</v>
      </c>
      <c r="C202" s="27"/>
      <c r="D202" s="27"/>
      <c r="E202" s="52"/>
      <c r="F202" s="52"/>
      <c r="G202" s="17"/>
      <c r="H202" s="33"/>
    </row>
    <row r="203" spans="1:8" ht="12">
      <c r="A203" s="145" t="s">
        <v>230</v>
      </c>
      <c r="B203" s="21" t="s">
        <v>132</v>
      </c>
      <c r="C203" s="21"/>
      <c r="D203" s="21"/>
      <c r="E203" s="17">
        <f>E204</f>
        <v>-807.48048</v>
      </c>
      <c r="F203" s="17">
        <f>F204</f>
        <v>-0.3795</v>
      </c>
      <c r="G203" s="17"/>
      <c r="H203" s="33">
        <f t="shared" si="4"/>
        <v>-807.48048</v>
      </c>
    </row>
    <row r="204" spans="1:8" ht="12.75" thickBot="1">
      <c r="A204" s="48" t="s">
        <v>231</v>
      </c>
      <c r="B204" s="48" t="s">
        <v>133</v>
      </c>
      <c r="C204" s="48"/>
      <c r="D204" s="48"/>
      <c r="E204" s="52">
        <v>-807.48048</v>
      </c>
      <c r="F204" s="52">
        <v>-0.3795</v>
      </c>
      <c r="G204" s="17"/>
      <c r="H204" s="33">
        <f t="shared" si="4"/>
        <v>-807.48048</v>
      </c>
    </row>
    <row r="205" spans="1:8" ht="12.75" thickBot="1">
      <c r="A205" s="72"/>
      <c r="B205" s="137" t="s">
        <v>191</v>
      </c>
      <c r="C205" s="19">
        <f>C115+C8+C200</f>
        <v>448007.74799999996</v>
      </c>
      <c r="D205" s="19">
        <f>D115+D8+D200</f>
        <v>601147.39192</v>
      </c>
      <c r="E205" s="19">
        <f>E115+E8+E200+E203</f>
        <v>385479.36241999996</v>
      </c>
      <c r="F205" s="170">
        <f>F115+F8+F200</f>
        <v>292555.41189000005</v>
      </c>
      <c r="G205" s="73">
        <f>E205*100/D205</f>
        <v>64.12393492864045</v>
      </c>
      <c r="H205" s="20">
        <f t="shared" si="4"/>
        <v>-215668.0295</v>
      </c>
    </row>
    <row r="206" spans="1:7" ht="12">
      <c r="A206" s="1"/>
      <c r="B206" s="146"/>
      <c r="C206" s="146"/>
      <c r="D206" s="146"/>
      <c r="E206" s="147"/>
      <c r="F206" s="147"/>
      <c r="G206" s="148"/>
    </row>
    <row r="207" spans="1:6" ht="12">
      <c r="A207" s="149" t="s">
        <v>192</v>
      </c>
      <c r="B207" s="5"/>
      <c r="C207" s="5"/>
      <c r="D207" s="5"/>
      <c r="E207" s="9"/>
      <c r="F207" s="9"/>
    </row>
    <row r="208" spans="1:6" ht="12">
      <c r="A208" s="149" t="s">
        <v>193</v>
      </c>
      <c r="B208" s="5"/>
      <c r="C208" s="5"/>
      <c r="D208" s="5" t="s">
        <v>272</v>
      </c>
      <c r="E208" s="9"/>
      <c r="F208" s="9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</sheetData>
  <sheetProtection/>
  <mergeCells count="5">
    <mergeCell ref="G5:H5"/>
    <mergeCell ref="G44:H44"/>
    <mergeCell ref="G96:H96"/>
    <mergeCell ref="G150:H150"/>
    <mergeCell ref="G193:H1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B1">
      <selection activeCell="B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339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610" t="s">
        <v>194</v>
      </c>
      <c r="H5" s="61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340</v>
      </c>
      <c r="F6" s="189" t="s">
        <v>340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80644.26092</v>
      </c>
      <c r="E8" s="32">
        <f>E9+E17+E29+E36+E67+E71+E79+E109+E51+E78+E26+E77</f>
        <v>52457.72251000001</v>
      </c>
      <c r="F8" s="32">
        <f>F9+F17+F29+F36+F67+F71+F79+F109+F51+F78+F26+F77+F76</f>
        <v>40691.67800000001</v>
      </c>
      <c r="G8" s="181">
        <f aca="true" t="shared" si="0" ref="G8:G14">E8*100/D8</f>
        <v>65.04830215015382</v>
      </c>
      <c r="H8" s="182">
        <f aca="true" t="shared" si="1" ref="H8:H73">E8-D8</f>
        <v>-28186.538409999994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31149.24654</v>
      </c>
      <c r="F9" s="59">
        <f>F10</f>
        <v>27771.226</v>
      </c>
      <c r="G9" s="17">
        <f t="shared" si="0"/>
        <v>69.63626398286411</v>
      </c>
      <c r="H9" s="24">
        <f t="shared" si="1"/>
        <v>-13582.11146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31149.24654</v>
      </c>
      <c r="F10" s="63">
        <f>F11+F12+F13+F14</f>
        <v>27771.226</v>
      </c>
      <c r="G10" s="23">
        <f t="shared" si="0"/>
        <v>69.63626398286411</v>
      </c>
      <c r="H10" s="30">
        <f t="shared" si="1"/>
        <v>-13582.11146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30593.04648</v>
      </c>
      <c r="F11" s="196">
        <v>27408.724</v>
      </c>
      <c r="G11" s="23">
        <f t="shared" si="0"/>
        <v>69.91360708735917</v>
      </c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344.21196</v>
      </c>
      <c r="F12" s="197">
        <v>283.987</v>
      </c>
      <c r="G12" s="23">
        <f t="shared" si="0"/>
        <v>49.81359768451519</v>
      </c>
      <c r="H12" s="33">
        <f t="shared" si="1"/>
        <v>-346.78804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211.9881</v>
      </c>
      <c r="F13" s="198">
        <v>78.515</v>
      </c>
      <c r="G13" s="23">
        <f t="shared" si="0"/>
        <v>75.17308510638298</v>
      </c>
      <c r="H13" s="30">
        <f t="shared" si="1"/>
        <v>-70.0119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13080.590652295632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4991.84426</v>
      </c>
      <c r="F17" s="165">
        <f>F18+F21+F23+F24+F25</f>
        <v>5280.043</v>
      </c>
      <c r="G17" s="32">
        <f>E17*100/D17</f>
        <v>56.979970322006224</v>
      </c>
      <c r="H17" s="33">
        <f t="shared" si="1"/>
        <v>-3768.855740000001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1514.73632</v>
      </c>
      <c r="F18" s="51">
        <f>F19+F20</f>
        <v>1277.42</v>
      </c>
      <c r="G18" s="52">
        <f>E18*100/D18</f>
        <v>59.98955722772276</v>
      </c>
      <c r="H18" s="33">
        <f t="shared" si="1"/>
        <v>-1010.26368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498.35466</v>
      </c>
      <c r="F19" s="199">
        <v>589.374</v>
      </c>
      <c r="G19" s="52">
        <f>E19*100/D19</f>
        <v>64.05586889460155</v>
      </c>
      <c r="H19" s="33">
        <f t="shared" si="1"/>
        <v>-279.64534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1016.38166</v>
      </c>
      <c r="F20" s="199">
        <v>688.046</v>
      </c>
      <c r="G20" s="52">
        <f>E20*100/D20</f>
        <v>58.178686891814536</v>
      </c>
      <c r="H20" s="33">
        <f t="shared" si="1"/>
        <v>-730.61834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2888.80708</v>
      </c>
      <c r="F23" s="196">
        <v>3390.434</v>
      </c>
      <c r="G23" s="55">
        <f aca="true" t="shared" si="2" ref="G23:G29">E23*100/D23</f>
        <v>56.028065942591155</v>
      </c>
      <c r="H23" s="56">
        <f t="shared" si="1"/>
        <v>-2267.19292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496.56273</v>
      </c>
      <c r="F24" s="197">
        <v>609.489</v>
      </c>
      <c r="G24" s="55">
        <f t="shared" si="2"/>
        <v>53.41107131332688</v>
      </c>
      <c r="H24" s="56">
        <f t="shared" si="1"/>
        <v>-433.13727000000006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91.73813</v>
      </c>
      <c r="F25" s="38"/>
      <c r="G25" s="55"/>
      <c r="H25" s="56">
        <f t="shared" si="1"/>
        <v>-58.26187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2380.14261</v>
      </c>
      <c r="F26" s="57">
        <f>F27+F28</f>
        <v>1926.442</v>
      </c>
      <c r="G26" s="17">
        <f t="shared" si="2"/>
        <v>29.704152017240354</v>
      </c>
      <c r="H26" s="33">
        <f t="shared" si="1"/>
        <v>-5632.685390000001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292.40791</v>
      </c>
      <c r="F27" s="198">
        <v>126.473</v>
      </c>
      <c r="G27" s="52">
        <f t="shared" si="2"/>
        <v>37.48819358974359</v>
      </c>
      <c r="H27" s="56">
        <f t="shared" si="1"/>
        <v>-487.59209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2087.7347</v>
      </c>
      <c r="F28" s="200">
        <v>1799.969</v>
      </c>
      <c r="G28" s="52">
        <f t="shared" si="2"/>
        <v>28.864708244133553</v>
      </c>
      <c r="H28" s="56">
        <f t="shared" si="1"/>
        <v>-5145.0933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729.32716</v>
      </c>
      <c r="F29" s="59">
        <f>F31+F33+F34</f>
        <v>522.4639999999999</v>
      </c>
      <c r="G29" s="29">
        <f t="shared" si="2"/>
        <v>69.11415873015874</v>
      </c>
      <c r="H29" s="24">
        <f t="shared" si="1"/>
        <v>-325.92283999999995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636.62716</v>
      </c>
      <c r="F31" s="35">
        <f>F32</f>
        <v>495.594</v>
      </c>
      <c r="G31" s="55">
        <f>E31*100/D31</f>
        <v>71.0997498324771</v>
      </c>
      <c r="H31" s="56">
        <f t="shared" si="1"/>
        <v>-258.77284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636.62716</v>
      </c>
      <c r="F32" s="198">
        <v>495.594</v>
      </c>
      <c r="G32" s="55">
        <f>E32*100/D32</f>
        <v>71.0997498324771</v>
      </c>
      <c r="H32" s="56">
        <f t="shared" si="1"/>
        <v>-258.77284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74.7</v>
      </c>
      <c r="F33" s="197">
        <v>26.87</v>
      </c>
      <c r="G33" s="39">
        <f>E33*100/D33</f>
        <v>53.414372542009296</v>
      </c>
      <c r="H33" s="60">
        <f t="shared" si="1"/>
        <v>-65.14999999999999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612" t="s">
        <v>194</v>
      </c>
      <c r="H44" s="61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340</v>
      </c>
      <c r="F45" s="189" t="s">
        <v>340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5069</v>
      </c>
      <c r="E51" s="153">
        <f>E54+E58+E61</f>
        <v>3719.57172</v>
      </c>
      <c r="F51" s="153">
        <f>F54+F61+F58</f>
        <v>2325.5609999999997</v>
      </c>
      <c r="G51" s="17">
        <f>E51*100/D51</f>
        <v>73.37880686525942</v>
      </c>
      <c r="H51" s="88">
        <f t="shared" si="1"/>
        <v>-1349.42828</v>
      </c>
    </row>
    <row r="52" spans="2:8" ht="0.75" customHeight="1">
      <c r="B52" s="74"/>
      <c r="C52" s="74"/>
      <c r="D52" s="74"/>
      <c r="E52" s="66">
        <f>E54+E61+E66+E56+E65</f>
        <v>7198.57798</v>
      </c>
      <c r="F52" s="66">
        <f>F54+F61+F66+F56+F65</f>
        <v>4455.754</v>
      </c>
      <c r="G52" s="23" t="e">
        <f>E52*100/D52</f>
        <v>#DIV/0!</v>
      </c>
      <c r="H52" s="24">
        <f t="shared" si="1"/>
        <v>7198.57798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4650</v>
      </c>
      <c r="E54" s="35">
        <f>E56</f>
        <v>3442.78778</v>
      </c>
      <c r="F54" s="35">
        <f>F56</f>
        <v>2108.553</v>
      </c>
      <c r="G54" s="63">
        <f>E54*100/D54</f>
        <v>74.03844688172043</v>
      </c>
      <c r="H54" s="60">
        <f t="shared" si="1"/>
        <v>-1207.21222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4650</v>
      </c>
      <c r="E56" s="35">
        <v>3442.78778</v>
      </c>
      <c r="F56" s="201">
        <v>2108.553</v>
      </c>
      <c r="G56" s="63">
        <f>E56*100/D56</f>
        <v>74.03844688172043</v>
      </c>
      <c r="H56" s="60">
        <f t="shared" si="1"/>
        <v>-1207.21222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276.78394</v>
      </c>
      <c r="F61" s="76">
        <f>F63+F65</f>
        <v>217.00799999999998</v>
      </c>
      <c r="G61" s="55">
        <f>E61*100/D61</f>
        <v>94.4655085324232</v>
      </c>
      <c r="H61" s="56">
        <f t="shared" si="1"/>
        <v>-16.216060000000027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240.56546</v>
      </c>
      <c r="F63" s="202">
        <v>195.368</v>
      </c>
      <c r="G63" s="55">
        <f>E63*100/D63</f>
        <v>82.10425255972696</v>
      </c>
      <c r="H63" s="56">
        <f t="shared" si="1"/>
        <v>-52.43454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36.21848</v>
      </c>
      <c r="F65" s="203">
        <v>21.64</v>
      </c>
      <c r="G65" s="55" t="e">
        <f>E65*100/D65</f>
        <v>#DIV/0!</v>
      </c>
      <c r="H65" s="56">
        <f t="shared" si="1"/>
        <v>36.21848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2000.76286</v>
      </c>
      <c r="F67" s="59">
        <f>F69</f>
        <v>966.752</v>
      </c>
      <c r="G67" s="29">
        <f>E67*100/D67</f>
        <v>69.35534040488075</v>
      </c>
      <c r="H67" s="24">
        <f t="shared" si="1"/>
        <v>-884.0371400000001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2000.76286</v>
      </c>
      <c r="F69" s="203">
        <v>966.752</v>
      </c>
      <c r="G69" s="23">
        <f>E69*100/D69</f>
        <v>69.35534040488075</v>
      </c>
      <c r="H69" s="24">
        <f t="shared" si="1"/>
        <v>-884.0371400000001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681.97</v>
      </c>
      <c r="E77" s="57">
        <v>453.87</v>
      </c>
      <c r="F77" s="57"/>
      <c r="G77" s="17"/>
      <c r="H77" s="33">
        <f t="shared" si="3"/>
        <v>-228.10000000000002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665.34204</v>
      </c>
      <c r="F78" s="225">
        <v>1434.366</v>
      </c>
      <c r="G78" s="17">
        <f>E78*100/D78</f>
        <v>39.9463277277121</v>
      </c>
      <c r="H78" s="33">
        <f t="shared" si="3"/>
        <v>-1000.2479599999999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1680.8000000000002</v>
      </c>
      <c r="E79" s="220">
        <f>E81+E83+E91+E95+E100+E104+E93+E89+E92+E102+E88+E103+E101+E108</f>
        <v>1204.98918</v>
      </c>
      <c r="F79" s="86">
        <f>F81+F83+F91+F95+F100+F104+F93+F89+F92+F102+F88+F103</f>
        <v>456.575</v>
      </c>
      <c r="G79" s="29">
        <f>E79*100/D79</f>
        <v>71.6914076630176</v>
      </c>
      <c r="H79" s="24">
        <f t="shared" si="3"/>
        <v>-475.81082000000015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57.60427</v>
      </c>
      <c r="F81" s="201">
        <v>78.175</v>
      </c>
      <c r="G81" s="55">
        <f>E81*100/D81</f>
        <v>60.57231335436383</v>
      </c>
      <c r="H81" s="33">
        <f t="shared" si="3"/>
        <v>-37.495729999999995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18.5</v>
      </c>
      <c r="F83" s="196">
        <v>27</v>
      </c>
      <c r="G83" s="55">
        <f>E83*100/D83</f>
        <v>30.833333333333332</v>
      </c>
      <c r="H83" s="33">
        <f t="shared" si="3"/>
        <v>-41.5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6.5</v>
      </c>
      <c r="F91" s="196">
        <v>26.5</v>
      </c>
      <c r="G91" s="55">
        <f>E91*100/D91</f>
        <v>130</v>
      </c>
      <c r="H91" s="33">
        <f t="shared" si="3"/>
        <v>1.5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3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612" t="s">
        <v>194</v>
      </c>
      <c r="H96" s="61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340</v>
      </c>
      <c r="F97" s="189" t="s">
        <v>340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359.78891</v>
      </c>
      <c r="F104" s="90">
        <f>F106</f>
        <v>322.4</v>
      </c>
      <c r="G104" s="63">
        <f>E104*100/D104</f>
        <v>63.265150342887274</v>
      </c>
      <c r="H104" s="60">
        <f t="shared" si="3"/>
        <v>-208.91109000000006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359.78891</v>
      </c>
      <c r="F106" s="201">
        <v>322.4</v>
      </c>
      <c r="G106" s="37">
        <f>E106*100/D106</f>
        <v>63.265150342887274</v>
      </c>
      <c r="H106" s="56">
        <f t="shared" si="3"/>
        <v>-208.91109000000006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5162.62614</v>
      </c>
      <c r="F109" s="93">
        <f>F110+F111+F112+F113</f>
        <v>8.249000000000024</v>
      </c>
      <c r="G109" s="52">
        <f>E109*100/D109</f>
        <v>84.60596230369676</v>
      </c>
      <c r="H109" s="33">
        <f t="shared" si="3"/>
        <v>-939.33878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461.42594</v>
      </c>
      <c r="F110" s="197">
        <v>151.705</v>
      </c>
      <c r="G110" s="17"/>
      <c r="H110" s="33">
        <f t="shared" si="3"/>
        <v>461.42594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38.33863</v>
      </c>
      <c r="F111" s="197">
        <v>0.112</v>
      </c>
      <c r="G111" s="17"/>
      <c r="H111" s="33">
        <f t="shared" si="3"/>
        <v>38.33863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D115+D202+D205</f>
        <v>564428.002</v>
      </c>
      <c r="E114" s="96">
        <f>E115+E202+E205</f>
        <v>416770.8409199999</v>
      </c>
      <c r="F114" s="73">
        <f>F115+F205+F202</f>
        <v>251863.35439</v>
      </c>
      <c r="G114" s="98">
        <f>E114*100/D114</f>
        <v>73.83950467432689</v>
      </c>
      <c r="H114" s="99">
        <f t="shared" si="3"/>
        <v>-147657.1610800001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559371.592</v>
      </c>
      <c r="E115" s="102">
        <f>E116+E119+E148+E187</f>
        <v>413961.9113999999</v>
      </c>
      <c r="F115" s="97">
        <f>F116+F119+F148+F187</f>
        <v>251861.89389</v>
      </c>
      <c r="G115" s="98">
        <f>E115*100/D115</f>
        <v>74.00481492453052</v>
      </c>
      <c r="H115" s="99">
        <f t="shared" si="3"/>
        <v>-145409.68060000002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89760</v>
      </c>
      <c r="F116" s="102">
        <f>F117+F118</f>
        <v>69327</v>
      </c>
      <c r="G116" s="73">
        <f>E116*100/D116</f>
        <v>73.05341461231068</v>
      </c>
      <c r="H116" s="20">
        <f t="shared" si="3"/>
        <v>-33109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85138</v>
      </c>
      <c r="F117" s="204">
        <v>65759</v>
      </c>
      <c r="G117" s="63">
        <f>E117*100/D117</f>
        <v>72.00013530998672</v>
      </c>
      <c r="H117" s="60">
        <f t="shared" si="3"/>
        <v>-33109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159634.99200000003</v>
      </c>
      <c r="E119" s="218">
        <f>E122+E123+E124+E128+E129+E120+E121+E125+E127</f>
        <v>117198.48640000001</v>
      </c>
      <c r="F119" s="96">
        <f>F122+F123+F124+F128+F129+F120+F121+F126+F125</f>
        <v>41628.627160000004</v>
      </c>
      <c r="G119" s="107">
        <f>E119*100/D119</f>
        <v>73.41653915076463</v>
      </c>
      <c r="H119" s="108">
        <f t="shared" si="3"/>
        <v>-42436.50560000002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34432.442</v>
      </c>
      <c r="F122" s="207">
        <v>933.7</v>
      </c>
      <c r="G122" s="17"/>
      <c r="H122" s="33">
        <f t="shared" si="3"/>
        <v>-23937.557999999997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1820.96</v>
      </c>
      <c r="F124" s="204">
        <v>1601.872</v>
      </c>
      <c r="G124" s="52">
        <f>E124*100/D124</f>
        <v>66.37119113573408</v>
      </c>
      <c r="H124" s="56">
        <f t="shared" si="3"/>
        <v>-922.6399999999999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46269.100000000006</v>
      </c>
      <c r="E129" s="219">
        <f>E131+E132+E133+E134+E135+E137+E136+E138+E139+E130+E141+E140+E142+E143+E144+E147+E145+E146</f>
        <v>40300.560000000005</v>
      </c>
      <c r="F129" s="116">
        <f>F131+F132+F133+F134+F135+F137+F136+F138+F139+F130+F141+F140+F142</f>
        <v>9346.582159999998</v>
      </c>
      <c r="G129" s="98">
        <f>E129*100/D129</f>
        <v>87.10037584478626</v>
      </c>
      <c r="H129" s="99">
        <f t="shared" si="3"/>
        <v>-5968.540000000001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6376.8</v>
      </c>
      <c r="F132" s="209">
        <v>6688.4</v>
      </c>
      <c r="G132" s="52">
        <f>E132*100/D132</f>
        <v>77.98554464405827</v>
      </c>
      <c r="H132" s="56">
        <f t="shared" si="3"/>
        <v>-1800.0999999999995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164.6</v>
      </c>
      <c r="F133" s="200">
        <v>207.8</v>
      </c>
      <c r="G133" s="52">
        <f>E133*100/D133</f>
        <v>48.75592417061611</v>
      </c>
      <c r="H133" s="56">
        <f t="shared" si="3"/>
        <v>-173.00000000000003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565</v>
      </c>
      <c r="E141" s="156">
        <v>139.6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1200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53"/>
      <c r="D147" s="53">
        <v>47.4</v>
      </c>
      <c r="E147" s="52">
        <v>47.4</v>
      </c>
      <c r="F147" s="52"/>
      <c r="G147" s="17"/>
      <c r="H147" s="88"/>
      <c r="I147" s="1"/>
    </row>
    <row r="148" spans="1:9" ht="12.75" thickBot="1">
      <c r="A148" s="72" t="s">
        <v>157</v>
      </c>
      <c r="B148" s="40" t="s">
        <v>158</v>
      </c>
      <c r="C148" s="236">
        <f>C151+C157+C159+C160+C161+C181+C182+C183+C185+C149+C158+C150+C156+C180+C155+C184</f>
        <v>244682.84799999997</v>
      </c>
      <c r="D148" s="236">
        <f>D151+D157+D159+D160+D161+D181+D182+D183+D185+D149+D158+D150+D156+D180+D155+D184</f>
        <v>247628.39999999997</v>
      </c>
      <c r="E148" s="236">
        <f>E151+E157+E159+E160+E161+E181+E182+E183+E185+E149+E158+E150+E156+E180+E155+E184</f>
        <v>178381.74699999994</v>
      </c>
      <c r="F148" s="17">
        <f>F151+F157+F159+F160+F161+F181+F182+F183+F185+F149+F158+F150+F156+F180</f>
        <v>139638.67973</v>
      </c>
      <c r="G148" s="17">
        <f t="shared" si="4"/>
        <v>72.0360616956698</v>
      </c>
      <c r="H148" s="88">
        <f t="shared" si="3"/>
        <v>-69246.65300000002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22180.3</v>
      </c>
      <c r="E149" s="131">
        <v>10926.34</v>
      </c>
      <c r="F149" s="211">
        <v>7260</v>
      </c>
      <c r="G149" s="55">
        <f t="shared" si="4"/>
        <v>49.26146174758682</v>
      </c>
      <c r="H149" s="89">
        <f t="shared" si="3"/>
        <v>-11253.96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612" t="s">
        <v>194</v>
      </c>
      <c r="H152" s="611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340</v>
      </c>
      <c r="F153" s="189" t="s">
        <v>340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120.6</v>
      </c>
      <c r="E156" s="48">
        <v>65.225</v>
      </c>
      <c r="F156" s="204">
        <v>60.783</v>
      </c>
      <c r="G156" s="52">
        <f t="shared" si="4"/>
        <v>54.0837479270315</v>
      </c>
      <c r="H156" s="89">
        <f>E156-D156</f>
        <v>-55.375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52">
        <v>120.406</v>
      </c>
      <c r="F158" s="200">
        <v>185.45956</v>
      </c>
      <c r="G158" s="52">
        <f t="shared" si="4"/>
        <v>28.572852396772664</v>
      </c>
      <c r="H158" s="89">
        <f>E158-D158</f>
        <v>-300.99399999999997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7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4040.3</v>
      </c>
      <c r="E160" s="91">
        <v>2642.984</v>
      </c>
      <c r="F160" s="209">
        <v>2315.667</v>
      </c>
      <c r="G160" s="63">
        <f>E160*100/D160</f>
        <v>65.41553845011508</v>
      </c>
      <c r="H160" s="60">
        <f t="shared" si="5"/>
        <v>-1397.3160000000003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159255.7</v>
      </c>
      <c r="E161" s="217">
        <f>E162+E163+E164+E165+E166+E167+E168+E169+E170+E171+E172+E173+E174+E175+E176+E177+E178+E179</f>
        <v>120292.19199999998</v>
      </c>
      <c r="F161" s="128">
        <f>F162+F163+F164+F165+F166+F167+F168+F169+F170+F171+F172+F173+F174+F175+F176+F177+F178+F179</f>
        <v>95093.72116999999</v>
      </c>
      <c r="G161" s="98">
        <f>E161*100/D161</f>
        <v>75.5339947016025</v>
      </c>
      <c r="H161" s="99">
        <f t="shared" si="5"/>
        <v>-38963.50800000003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15146.3</v>
      </c>
      <c r="E162" s="221">
        <v>10547.43</v>
      </c>
      <c r="F162" s="211">
        <v>9399.543</v>
      </c>
      <c r="G162" s="32">
        <f>E162*100/D162</f>
        <v>69.63700705782931</v>
      </c>
      <c r="H162" s="135">
        <f t="shared" si="5"/>
        <v>-4598.869999999999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1857.387</v>
      </c>
      <c r="F164" s="212">
        <v>1831.67753</v>
      </c>
      <c r="G164" s="17">
        <f>E164*100/D164</f>
        <v>89.46089008766015</v>
      </c>
      <c r="H164" s="33">
        <f t="shared" si="5"/>
        <v>-218.81299999999987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8856.1</v>
      </c>
      <c r="F165" s="213">
        <v>6256.49064</v>
      </c>
      <c r="G165" s="55">
        <f aca="true" t="shared" si="6" ref="G165:G184">E165*100/D165</f>
        <v>91.3800753237373</v>
      </c>
      <c r="H165" s="56">
        <f t="shared" si="5"/>
        <v>-835.3999999999996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97299.7</v>
      </c>
      <c r="E166" s="48">
        <v>72975</v>
      </c>
      <c r="F166" s="204">
        <v>56454</v>
      </c>
      <c r="G166" s="52">
        <f t="shared" si="6"/>
        <v>75.00023124428955</v>
      </c>
      <c r="H166" s="56">
        <f t="shared" si="5"/>
        <v>-24324.699999999997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285.8</v>
      </c>
      <c r="E167" s="222">
        <v>214.35</v>
      </c>
      <c r="F167" s="204">
        <v>180</v>
      </c>
      <c r="G167" s="52">
        <f t="shared" si="6"/>
        <v>75</v>
      </c>
      <c r="H167" s="56">
        <f t="shared" si="5"/>
        <v>-71.45000000000002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3421.1</v>
      </c>
      <c r="E168" s="48">
        <v>2919.9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14772.4</v>
      </c>
      <c r="E169" s="222">
        <v>10880.2</v>
      </c>
      <c r="F169" s="204">
        <v>11505.1</v>
      </c>
      <c r="G169" s="52">
        <f t="shared" si="6"/>
        <v>73.65221629525331</v>
      </c>
      <c r="H169" s="56">
        <f t="shared" si="5"/>
        <v>-3892.199999999999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302.325</v>
      </c>
      <c r="F170" s="204">
        <v>285.6</v>
      </c>
      <c r="G170" s="52">
        <f t="shared" si="6"/>
        <v>75</v>
      </c>
      <c r="H170" s="56">
        <f t="shared" si="5"/>
        <v>-100.77500000000003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200.7</v>
      </c>
      <c r="E172" s="222">
        <v>148.2</v>
      </c>
      <c r="F172" s="200">
        <v>102.025</v>
      </c>
      <c r="G172" s="52">
        <f t="shared" si="6"/>
        <v>73.84155455904335</v>
      </c>
      <c r="H172" s="56">
        <f t="shared" si="5"/>
        <v>-52.5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206</v>
      </c>
      <c r="F173" s="204">
        <v>175</v>
      </c>
      <c r="G173" s="52">
        <f t="shared" si="6"/>
        <v>74.10071942446044</v>
      </c>
      <c r="H173" s="56">
        <f t="shared" si="5"/>
        <v>-72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14100.4</v>
      </c>
      <c r="E174" s="112">
        <v>10086</v>
      </c>
      <c r="F174" s="200">
        <v>7531.825</v>
      </c>
      <c r="G174" s="52">
        <f t="shared" si="6"/>
        <v>71.52988567700207</v>
      </c>
      <c r="H174" s="56">
        <f t="shared" si="5"/>
        <v>-4014.3999999999996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18.3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552</v>
      </c>
      <c r="E178" s="224">
        <v>369.9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5580</v>
      </c>
      <c r="F181" s="200">
        <v>5031</v>
      </c>
      <c r="G181" s="52">
        <f t="shared" si="6"/>
        <v>71.21616275062857</v>
      </c>
      <c r="H181" s="56">
        <f t="shared" si="5"/>
        <v>-2255.3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2822</v>
      </c>
      <c r="F182" s="200">
        <v>2196.849</v>
      </c>
      <c r="G182" s="52">
        <f t="shared" si="6"/>
        <v>79.6814998870567</v>
      </c>
      <c r="H182" s="56">
        <f t="shared" si="5"/>
        <v>-719.5999999999999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684.1</v>
      </c>
      <c r="E184" s="223">
        <v>458.8</v>
      </c>
      <c r="F184" s="39"/>
      <c r="G184" s="39">
        <f t="shared" si="6"/>
        <v>67.0662183891244</v>
      </c>
      <c r="H184" s="61">
        <f t="shared" si="5"/>
        <v>-225.3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27728</v>
      </c>
      <c r="F185" s="117">
        <f>F186</f>
        <v>20762</v>
      </c>
      <c r="G185" s="98">
        <f>E185*100/D185</f>
        <v>69.03179226728409</v>
      </c>
      <c r="H185" s="138">
        <f t="shared" si="5"/>
        <v>-12439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27728</v>
      </c>
      <c r="F186" s="215">
        <v>20762</v>
      </c>
      <c r="G186" s="19">
        <f>E186*100/D186</f>
        <v>69.03179226728409</v>
      </c>
      <c r="H186" s="20">
        <f t="shared" si="5"/>
        <v>-12439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29239.2</v>
      </c>
      <c r="E187" s="101">
        <f>E188+E193+E190+E192+E189</f>
        <v>28621.678</v>
      </c>
      <c r="F187" s="73">
        <f>F188+F193+F190+F192</f>
        <v>1267.587</v>
      </c>
      <c r="G187" s="19">
        <f>E187*100/D187</f>
        <v>97.88803387233575</v>
      </c>
      <c r="H187" s="33">
        <f t="shared" si="5"/>
        <v>-617.5220000000008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231</v>
      </c>
      <c r="F190" s="63"/>
      <c r="G190" s="63">
        <f>E190*100/D190</f>
        <v>42</v>
      </c>
      <c r="H190" s="24">
        <f t="shared" si="5"/>
        <v>-319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6491.1</v>
      </c>
      <c r="F192" s="63"/>
      <c r="G192" s="63">
        <f>E192*100/D192</f>
        <v>95.73611397893868</v>
      </c>
      <c r="H192" s="24">
        <f t="shared" si="5"/>
        <v>-289.09999999999945</v>
      </c>
    </row>
    <row r="193" spans="1:8" ht="12.75" thickBot="1">
      <c r="A193" s="100" t="s">
        <v>189</v>
      </c>
      <c r="B193" s="41" t="s">
        <v>183</v>
      </c>
      <c r="C193" s="73">
        <f>C200+C198</f>
        <v>0</v>
      </c>
      <c r="D193" s="73">
        <f>D200+D198</f>
        <v>0</v>
      </c>
      <c r="E193" s="73">
        <f>E200+E198+E199</f>
        <v>0</v>
      </c>
      <c r="F193" s="73">
        <f>F200+F198+F194+F201+F199</f>
        <v>0</v>
      </c>
      <c r="G193" s="73"/>
      <c r="H193" s="20">
        <f t="shared" si="5"/>
        <v>0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612" t="s">
        <v>194</v>
      </c>
      <c r="H195" s="611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340</v>
      </c>
      <c r="F196" s="189" t="s">
        <v>340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12">
      <c r="A201" s="13" t="s">
        <v>270</v>
      </c>
      <c r="B201" s="132" t="s">
        <v>271</v>
      </c>
      <c r="C201" s="132"/>
      <c r="D201" s="132"/>
      <c r="E201" s="55"/>
      <c r="F201" s="55"/>
      <c r="G201" s="52"/>
      <c r="H201" s="33"/>
    </row>
    <row r="202" spans="1:8" ht="12">
      <c r="A202" s="15" t="s">
        <v>320</v>
      </c>
      <c r="B202" s="74" t="s">
        <v>256</v>
      </c>
      <c r="C202" s="45"/>
      <c r="D202" s="45">
        <v>5056.41</v>
      </c>
      <c r="E202" s="32">
        <v>3616.41</v>
      </c>
      <c r="F202" s="216">
        <v>1.84</v>
      </c>
      <c r="G202" s="17"/>
      <c r="H202" s="33">
        <f t="shared" si="5"/>
        <v>-1440</v>
      </c>
    </row>
    <row r="203" spans="1:8" ht="12">
      <c r="A203" s="145" t="s">
        <v>228</v>
      </c>
      <c r="B203" s="21" t="s">
        <v>131</v>
      </c>
      <c r="C203" s="21"/>
      <c r="D203" s="21"/>
      <c r="E203" s="17">
        <f>E204</f>
        <v>0</v>
      </c>
      <c r="F203" s="17">
        <f>F204</f>
        <v>0</v>
      </c>
      <c r="G203" s="17"/>
      <c r="H203" s="33"/>
    </row>
    <row r="204" spans="1:8" ht="12">
      <c r="A204" s="27" t="s">
        <v>229</v>
      </c>
      <c r="B204" s="27" t="s">
        <v>211</v>
      </c>
      <c r="C204" s="27"/>
      <c r="D204" s="27"/>
      <c r="E204" s="52"/>
      <c r="F204" s="52"/>
      <c r="G204" s="17"/>
      <c r="H204" s="33"/>
    </row>
    <row r="205" spans="1:8" ht="12">
      <c r="A205" s="145" t="s">
        <v>230</v>
      </c>
      <c r="B205" s="21" t="s">
        <v>132</v>
      </c>
      <c r="C205" s="21"/>
      <c r="D205" s="21"/>
      <c r="E205" s="17">
        <f>E206</f>
        <v>-807.48048</v>
      </c>
      <c r="F205" s="17">
        <f>F206</f>
        <v>-0.3795</v>
      </c>
      <c r="G205" s="17"/>
      <c r="H205" s="33">
        <f t="shared" si="5"/>
        <v>-807.48048</v>
      </c>
    </row>
    <row r="206" spans="1:8" ht="12.75" thickBot="1">
      <c r="A206" s="48" t="s">
        <v>231</v>
      </c>
      <c r="B206" s="48" t="s">
        <v>133</v>
      </c>
      <c r="C206" s="48"/>
      <c r="D206" s="48"/>
      <c r="E206" s="52">
        <v>-807.48048</v>
      </c>
      <c r="F206" s="52">
        <v>-0.3795</v>
      </c>
      <c r="G206" s="17"/>
      <c r="H206" s="33">
        <f t="shared" si="5"/>
        <v>-807.48048</v>
      </c>
    </row>
    <row r="207" spans="1:8" ht="12.75" thickBot="1">
      <c r="A207" s="72"/>
      <c r="B207" s="137" t="s">
        <v>191</v>
      </c>
      <c r="C207" s="19">
        <f>C115+C8+C202</f>
        <v>448007.74799999996</v>
      </c>
      <c r="D207" s="19">
        <f>D115+D8+D202</f>
        <v>645072.26292</v>
      </c>
      <c r="E207" s="19">
        <f>E115+E8+E202+E205</f>
        <v>469228.56342999986</v>
      </c>
      <c r="F207" s="170">
        <f>F115+F8+F202</f>
        <v>292555.41189000005</v>
      </c>
      <c r="G207" s="73">
        <f>E207*100/D207</f>
        <v>72.74046496837087</v>
      </c>
      <c r="H207" s="20">
        <f t="shared" si="5"/>
        <v>-175843.69949000014</v>
      </c>
    </row>
    <row r="208" spans="1:7" ht="12">
      <c r="A208" s="1"/>
      <c r="B208" s="146"/>
      <c r="C208" s="146"/>
      <c r="D208" s="146"/>
      <c r="E208" s="147"/>
      <c r="F208" s="147"/>
      <c r="G208" s="148"/>
    </row>
    <row r="209" spans="1:6" ht="12">
      <c r="A209" s="149" t="s">
        <v>192</v>
      </c>
      <c r="B209" s="5"/>
      <c r="C209" s="5"/>
      <c r="D209" s="5"/>
      <c r="E209" s="9"/>
      <c r="F209" s="9"/>
    </row>
    <row r="210" spans="1:7" ht="12">
      <c r="A210" s="149" t="s">
        <v>193</v>
      </c>
      <c r="B210" s="5"/>
      <c r="C210" s="5"/>
      <c r="D210" s="5"/>
      <c r="E210" s="9"/>
      <c r="F210" s="9"/>
      <c r="G210" s="1" t="s">
        <v>343</v>
      </c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2015-07-10T10:48:19Z</cp:lastPrinted>
  <dcterms:created xsi:type="dcterms:W3CDTF">2005-05-20T13:40:13Z</dcterms:created>
  <dcterms:modified xsi:type="dcterms:W3CDTF">2015-07-14T04:39:40Z</dcterms:modified>
  <cp:category/>
  <cp:version/>
  <cp:contentType/>
  <cp:contentStatus/>
</cp:coreProperties>
</file>