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январь" sheetId="1" r:id="rId1"/>
    <sheet name="февраль" sheetId="2" r:id="rId2"/>
    <sheet name="март" sheetId="3" r:id="rId3"/>
    <sheet name="апрель" sheetId="4" r:id="rId4"/>
  </sheets>
  <calcPr calcId="152511"/>
</workbook>
</file>

<file path=xl/calcChain.xml><?xml version="1.0" encoding="utf-8"?>
<calcChain xmlns="http://schemas.openxmlformats.org/spreadsheetml/2006/main">
  <c r="E154" i="4" l="1"/>
  <c r="H154" i="4" s="1"/>
  <c r="H153" i="4"/>
  <c r="F152" i="4"/>
  <c r="E152" i="4"/>
  <c r="H152" i="4" s="1"/>
  <c r="E150" i="4"/>
  <c r="H150" i="4" s="1"/>
  <c r="H149" i="4"/>
  <c r="H148" i="4"/>
  <c r="G148" i="4"/>
  <c r="H147" i="4"/>
  <c r="G147" i="4"/>
  <c r="H146" i="4"/>
  <c r="G146" i="4"/>
  <c r="F145" i="4"/>
  <c r="E145" i="4"/>
  <c r="H145" i="4" s="1"/>
  <c r="D145" i="4"/>
  <c r="C145" i="4"/>
  <c r="H144" i="4"/>
  <c r="G144" i="4"/>
  <c r="F143" i="4"/>
  <c r="E143" i="4"/>
  <c r="H143" i="4" s="1"/>
  <c r="D143" i="4"/>
  <c r="C143" i="4"/>
  <c r="H142" i="4"/>
  <c r="G142" i="4"/>
  <c r="H141" i="4"/>
  <c r="G141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F123" i="4"/>
  <c r="E123" i="4"/>
  <c r="H123" i="4" s="1"/>
  <c r="D123" i="4"/>
  <c r="D122" i="4" s="1"/>
  <c r="C123" i="4"/>
  <c r="C122" i="4"/>
  <c r="H121" i="4"/>
  <c r="H120" i="4"/>
  <c r="H119" i="4"/>
  <c r="H118" i="4"/>
  <c r="H117" i="4"/>
  <c r="G117" i="4"/>
  <c r="H116" i="4"/>
  <c r="G116" i="4"/>
  <c r="H115" i="4"/>
  <c r="G115" i="4"/>
  <c r="H114" i="4"/>
  <c r="G114" i="4"/>
  <c r="F113" i="4"/>
  <c r="F106" i="4" s="1"/>
  <c r="E113" i="4"/>
  <c r="H113" i="4" s="1"/>
  <c r="D113" i="4"/>
  <c r="C113" i="4"/>
  <c r="C106" i="4" s="1"/>
  <c r="H112" i="4"/>
  <c r="G112" i="4"/>
  <c r="H111" i="4"/>
  <c r="G111" i="4"/>
  <c r="H110" i="4"/>
  <c r="H109" i="4"/>
  <c r="H107" i="4"/>
  <c r="D106" i="4"/>
  <c r="H105" i="4"/>
  <c r="G105" i="4"/>
  <c r="H104" i="4"/>
  <c r="G104" i="4"/>
  <c r="F103" i="4"/>
  <c r="E103" i="4"/>
  <c r="D103" i="4"/>
  <c r="G103" i="4" s="1"/>
  <c r="C103" i="4"/>
  <c r="H100" i="4"/>
  <c r="G100" i="4"/>
  <c r="H99" i="4"/>
  <c r="F98" i="4"/>
  <c r="E98" i="4"/>
  <c r="H98" i="4" s="1"/>
  <c r="D98" i="4"/>
  <c r="C98" i="4"/>
  <c r="G97" i="4"/>
  <c r="G96" i="4"/>
  <c r="E96" i="4"/>
  <c r="D96" i="4"/>
  <c r="C96" i="4"/>
  <c r="H95" i="4"/>
  <c r="G95" i="4"/>
  <c r="H94" i="4"/>
  <c r="G94" i="4"/>
  <c r="F93" i="4"/>
  <c r="E93" i="4"/>
  <c r="G93" i="4" s="1"/>
  <c r="D93" i="4"/>
  <c r="C93" i="4"/>
  <c r="E91" i="4"/>
  <c r="H90" i="4"/>
  <c r="G90" i="4"/>
  <c r="H89" i="4"/>
  <c r="G89" i="4"/>
  <c r="F88" i="4"/>
  <c r="E88" i="4"/>
  <c r="H88" i="4" s="1"/>
  <c r="D88" i="4"/>
  <c r="C88" i="4"/>
  <c r="H87" i="4"/>
  <c r="G87" i="4"/>
  <c r="F86" i="4"/>
  <c r="E86" i="4"/>
  <c r="D86" i="4"/>
  <c r="C86" i="4"/>
  <c r="H85" i="4"/>
  <c r="G85" i="4"/>
  <c r="F84" i="4"/>
  <c r="E84" i="4"/>
  <c r="H84" i="4" s="1"/>
  <c r="D84" i="4"/>
  <c r="C84" i="4"/>
  <c r="H83" i="4"/>
  <c r="G83" i="4"/>
  <c r="F82" i="4"/>
  <c r="E82" i="4"/>
  <c r="H81" i="4" s="1"/>
  <c r="D82" i="4"/>
  <c r="C82" i="4"/>
  <c r="G81" i="4"/>
  <c r="F80" i="4"/>
  <c r="E80" i="4"/>
  <c r="D80" i="4"/>
  <c r="H80" i="4" s="1"/>
  <c r="C80" i="4"/>
  <c r="F78" i="4"/>
  <c r="E78" i="4"/>
  <c r="D78" i="4"/>
  <c r="C78" i="4"/>
  <c r="H77" i="4"/>
  <c r="G77" i="4"/>
  <c r="F76" i="4"/>
  <c r="E76" i="4"/>
  <c r="D76" i="4"/>
  <c r="C76" i="4"/>
  <c r="F74" i="4"/>
  <c r="E74" i="4"/>
  <c r="D74" i="4"/>
  <c r="D67" i="4" s="1"/>
  <c r="C74" i="4"/>
  <c r="H73" i="4"/>
  <c r="G73" i="4"/>
  <c r="H72" i="4"/>
  <c r="G72" i="4"/>
  <c r="F71" i="4"/>
  <c r="E71" i="4"/>
  <c r="H71" i="4" s="1"/>
  <c r="D71" i="4"/>
  <c r="C71" i="4"/>
  <c r="H70" i="4"/>
  <c r="G70" i="4"/>
  <c r="H69" i="4"/>
  <c r="G69" i="4"/>
  <c r="G68" i="4"/>
  <c r="F68" i="4"/>
  <c r="E68" i="4"/>
  <c r="H68" i="4" s="1"/>
  <c r="D68" i="4"/>
  <c r="C68" i="4"/>
  <c r="C67" i="4" s="1"/>
  <c r="H66" i="4"/>
  <c r="G66" i="4"/>
  <c r="H65" i="4"/>
  <c r="G65" i="4"/>
  <c r="H64" i="4"/>
  <c r="F63" i="4"/>
  <c r="E63" i="4"/>
  <c r="G63" i="4" s="1"/>
  <c r="D63" i="4"/>
  <c r="H63" i="4" s="1"/>
  <c r="C63" i="4"/>
  <c r="H62" i="4"/>
  <c r="G62" i="4"/>
  <c r="H61" i="4"/>
  <c r="E61" i="4"/>
  <c r="G61" i="4" s="1"/>
  <c r="D61" i="4"/>
  <c r="C61" i="4"/>
  <c r="C60" i="4" s="1"/>
  <c r="E60" i="4"/>
  <c r="H60" i="4" s="1"/>
  <c r="D60" i="4"/>
  <c r="H59" i="4"/>
  <c r="G59" i="4"/>
  <c r="H58" i="4"/>
  <c r="H57" i="4"/>
  <c r="G57" i="4"/>
  <c r="H56" i="4"/>
  <c r="H55" i="4"/>
  <c r="G55" i="4"/>
  <c r="F54" i="4"/>
  <c r="F53" i="4" s="1"/>
  <c r="E54" i="4"/>
  <c r="H54" i="4" s="1"/>
  <c r="D54" i="4"/>
  <c r="C54" i="4"/>
  <c r="C53" i="4" s="1"/>
  <c r="D53" i="4"/>
  <c r="H51" i="4"/>
  <c r="G51" i="4"/>
  <c r="F50" i="4"/>
  <c r="E50" i="4"/>
  <c r="G50" i="4" s="1"/>
  <c r="D50" i="4"/>
  <c r="C50" i="4"/>
  <c r="H49" i="4"/>
  <c r="G49" i="4"/>
  <c r="H48" i="4"/>
  <c r="G48" i="4"/>
  <c r="F47" i="4"/>
  <c r="E47" i="4"/>
  <c r="D47" i="4"/>
  <c r="C47" i="4"/>
  <c r="H46" i="4"/>
  <c r="G46" i="4"/>
  <c r="F45" i="4"/>
  <c r="E45" i="4"/>
  <c r="D45" i="4"/>
  <c r="H45" i="4" s="1"/>
  <c r="C45" i="4"/>
  <c r="H44" i="4"/>
  <c r="G44" i="4"/>
  <c r="F43" i="4"/>
  <c r="F42" i="4" s="1"/>
  <c r="E43" i="4"/>
  <c r="D43" i="4"/>
  <c r="C43" i="4"/>
  <c r="C42" i="4" s="1"/>
  <c r="C40" i="4" s="1"/>
  <c r="D42" i="4"/>
  <c r="D40" i="4" s="1"/>
  <c r="F40" i="4"/>
  <c r="H39" i="4"/>
  <c r="H38" i="4"/>
  <c r="G38" i="4"/>
  <c r="H37" i="4"/>
  <c r="G37" i="4"/>
  <c r="H36" i="4"/>
  <c r="G36" i="4"/>
  <c r="H35" i="4"/>
  <c r="G35" i="4"/>
  <c r="F34" i="4"/>
  <c r="E34" i="4"/>
  <c r="H34" i="4" s="1"/>
  <c r="D34" i="4"/>
  <c r="C34" i="4"/>
  <c r="H33" i="4"/>
  <c r="G33" i="4"/>
  <c r="H32" i="4"/>
  <c r="G32" i="4"/>
  <c r="G31" i="4"/>
  <c r="F31" i="4"/>
  <c r="E31" i="4"/>
  <c r="H31" i="4" s="1"/>
  <c r="D31" i="4"/>
  <c r="D30" i="4" s="1"/>
  <c r="C31" i="4"/>
  <c r="C30" i="4" s="1"/>
  <c r="F30" i="4"/>
  <c r="E30" i="4"/>
  <c r="H29" i="4"/>
  <c r="H28" i="4"/>
  <c r="G28" i="4"/>
  <c r="H27" i="4"/>
  <c r="G27" i="4"/>
  <c r="H25" i="4"/>
  <c r="G25" i="4"/>
  <c r="H24" i="4"/>
  <c r="G24" i="4"/>
  <c r="H23" i="4"/>
  <c r="G23" i="4"/>
  <c r="H22" i="4"/>
  <c r="G22" i="4"/>
  <c r="F21" i="4"/>
  <c r="E21" i="4"/>
  <c r="G21" i="4" s="1"/>
  <c r="D21" i="4"/>
  <c r="D20" i="4" s="1"/>
  <c r="C21" i="4"/>
  <c r="F20" i="4"/>
  <c r="C20" i="4"/>
  <c r="H19" i="4"/>
  <c r="G19" i="4"/>
  <c r="H18" i="4"/>
  <c r="G18" i="4"/>
  <c r="H17" i="4"/>
  <c r="G17" i="4"/>
  <c r="H16" i="4"/>
  <c r="G16" i="4"/>
  <c r="F15" i="4"/>
  <c r="E15" i="4"/>
  <c r="G15" i="4" s="1"/>
  <c r="D15" i="4"/>
  <c r="D14" i="4" s="1"/>
  <c r="C15" i="4"/>
  <c r="F14" i="4"/>
  <c r="C14" i="4"/>
  <c r="H13" i="4"/>
  <c r="G13" i="4"/>
  <c r="H12" i="4"/>
  <c r="G12" i="4"/>
  <c r="H11" i="4"/>
  <c r="G11" i="4"/>
  <c r="F10" i="4"/>
  <c r="F9" i="4" s="1"/>
  <c r="E10" i="4"/>
  <c r="G10" i="4" s="1"/>
  <c r="D10" i="4"/>
  <c r="H10" i="4" s="1"/>
  <c r="C10" i="4"/>
  <c r="C9" i="4" s="1"/>
  <c r="D9" i="4"/>
  <c r="F122" i="4" l="1"/>
  <c r="F102" i="4" s="1"/>
  <c r="F101" i="4" s="1"/>
  <c r="F67" i="4"/>
  <c r="F8" i="4" s="1"/>
  <c r="H93" i="4"/>
  <c r="G88" i="4"/>
  <c r="E67" i="4"/>
  <c r="H67" i="4" s="1"/>
  <c r="E53" i="4"/>
  <c r="G53" i="4" s="1"/>
  <c r="H53" i="4"/>
  <c r="H50" i="4"/>
  <c r="H47" i="4"/>
  <c r="E42" i="4"/>
  <c r="G42" i="4" s="1"/>
  <c r="H43" i="4"/>
  <c r="E9" i="4"/>
  <c r="G9" i="4" s="1"/>
  <c r="C8" i="4"/>
  <c r="H30" i="4"/>
  <c r="D8" i="4"/>
  <c r="D156" i="4" s="1"/>
  <c r="C102" i="4"/>
  <c r="C101" i="4" s="1"/>
  <c r="H15" i="4"/>
  <c r="G43" i="4"/>
  <c r="G45" i="4"/>
  <c r="G47" i="4"/>
  <c r="G54" i="4"/>
  <c r="G80" i="4"/>
  <c r="G143" i="4"/>
  <c r="G145" i="4"/>
  <c r="H21" i="4"/>
  <c r="H103" i="4"/>
  <c r="G30" i="4"/>
  <c r="G34" i="4"/>
  <c r="G60" i="4"/>
  <c r="G98" i="4"/>
  <c r="D102" i="4"/>
  <c r="D101" i="4" s="1"/>
  <c r="G113" i="4"/>
  <c r="E122" i="4"/>
  <c r="G123" i="4"/>
  <c r="E14" i="4"/>
  <c r="E20" i="4"/>
  <c r="E106" i="4"/>
  <c r="E150" i="3"/>
  <c r="H150" i="3" s="1"/>
  <c r="H90" i="3"/>
  <c r="G90" i="3"/>
  <c r="E88" i="3"/>
  <c r="D88" i="3"/>
  <c r="D67" i="3" s="1"/>
  <c r="H73" i="3"/>
  <c r="G73" i="3"/>
  <c r="E71" i="3"/>
  <c r="D71" i="3"/>
  <c r="E68" i="3"/>
  <c r="D68" i="3"/>
  <c r="H70" i="3"/>
  <c r="G70" i="3"/>
  <c r="E154" i="3"/>
  <c r="H154" i="3" s="1"/>
  <c r="H153" i="3"/>
  <c r="F152" i="3"/>
  <c r="E152" i="3"/>
  <c r="H152" i="3" s="1"/>
  <c r="H149" i="3"/>
  <c r="H148" i="3"/>
  <c r="G148" i="3"/>
  <c r="H147" i="3"/>
  <c r="G147" i="3"/>
  <c r="H146" i="3"/>
  <c r="G146" i="3"/>
  <c r="F145" i="3"/>
  <c r="E145" i="3"/>
  <c r="H145" i="3" s="1"/>
  <c r="D145" i="3"/>
  <c r="C145" i="3"/>
  <c r="H144" i="3"/>
  <c r="G144" i="3"/>
  <c r="F143" i="3"/>
  <c r="E143" i="3"/>
  <c r="H143" i="3" s="1"/>
  <c r="D143" i="3"/>
  <c r="C143" i="3"/>
  <c r="H142" i="3"/>
  <c r="G142" i="3"/>
  <c r="H141" i="3"/>
  <c r="G141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0" i="3"/>
  <c r="H129" i="3"/>
  <c r="G129" i="3"/>
  <c r="H128" i="3"/>
  <c r="G128" i="3"/>
  <c r="H127" i="3"/>
  <c r="G127" i="3"/>
  <c r="H126" i="3"/>
  <c r="G126" i="3"/>
  <c r="H125" i="3"/>
  <c r="G125" i="3"/>
  <c r="H124" i="3"/>
  <c r="G124" i="3"/>
  <c r="F123" i="3"/>
  <c r="E123" i="3"/>
  <c r="G123" i="3" s="1"/>
  <c r="D123" i="3"/>
  <c r="D122" i="3" s="1"/>
  <c r="C123" i="3"/>
  <c r="C122" i="3" s="1"/>
  <c r="F122" i="3"/>
  <c r="H121" i="3"/>
  <c r="H120" i="3"/>
  <c r="H119" i="3"/>
  <c r="H118" i="3"/>
  <c r="H117" i="3"/>
  <c r="G117" i="3"/>
  <c r="H116" i="3"/>
  <c r="G116" i="3"/>
  <c r="H115" i="3"/>
  <c r="G115" i="3"/>
  <c r="H114" i="3"/>
  <c r="G114" i="3"/>
  <c r="F113" i="3"/>
  <c r="F106" i="3" s="1"/>
  <c r="E113" i="3"/>
  <c r="G113" i="3" s="1"/>
  <c r="D113" i="3"/>
  <c r="D106" i="3" s="1"/>
  <c r="D102" i="3" s="1"/>
  <c r="D101" i="3" s="1"/>
  <c r="C113" i="3"/>
  <c r="H112" i="3"/>
  <c r="G112" i="3"/>
  <c r="H111" i="3"/>
  <c r="G111" i="3"/>
  <c r="H110" i="3"/>
  <c r="H109" i="3"/>
  <c r="H107" i="3"/>
  <c r="C106" i="3"/>
  <c r="H105" i="3"/>
  <c r="G105" i="3"/>
  <c r="H104" i="3"/>
  <c r="G104" i="3"/>
  <c r="F103" i="3"/>
  <c r="E103" i="3"/>
  <c r="H103" i="3" s="1"/>
  <c r="D103" i="3"/>
  <c r="C103" i="3"/>
  <c r="H100" i="3"/>
  <c r="G100" i="3"/>
  <c r="H99" i="3"/>
  <c r="F98" i="3"/>
  <c r="E98" i="3"/>
  <c r="D98" i="3"/>
  <c r="G98" i="3" s="1"/>
  <c r="C98" i="3"/>
  <c r="G97" i="3"/>
  <c r="E96" i="3"/>
  <c r="G96" i="3" s="1"/>
  <c r="D96" i="3"/>
  <c r="C96" i="3"/>
  <c r="H95" i="3"/>
  <c r="G95" i="3"/>
  <c r="H94" i="3"/>
  <c r="G94" i="3"/>
  <c r="F93" i="3"/>
  <c r="E93" i="3"/>
  <c r="H93" i="3" s="1"/>
  <c r="D93" i="3"/>
  <c r="C93" i="3"/>
  <c r="E91" i="3"/>
  <c r="H89" i="3"/>
  <c r="G89" i="3"/>
  <c r="F88" i="3"/>
  <c r="C88" i="3"/>
  <c r="H87" i="3"/>
  <c r="G87" i="3"/>
  <c r="F86" i="3"/>
  <c r="E86" i="3"/>
  <c r="D86" i="3"/>
  <c r="C86" i="3"/>
  <c r="H85" i="3"/>
  <c r="G85" i="3"/>
  <c r="F84" i="3"/>
  <c r="E84" i="3"/>
  <c r="H84" i="3" s="1"/>
  <c r="D84" i="3"/>
  <c r="C84" i="3"/>
  <c r="H83" i="3"/>
  <c r="G83" i="3"/>
  <c r="F82" i="3"/>
  <c r="E82" i="3"/>
  <c r="H81" i="3" s="1"/>
  <c r="D82" i="3"/>
  <c r="C82" i="3"/>
  <c r="G81" i="3"/>
  <c r="G80" i="3"/>
  <c r="F80" i="3"/>
  <c r="E80" i="3"/>
  <c r="H80" i="3" s="1"/>
  <c r="D80" i="3"/>
  <c r="C80" i="3"/>
  <c r="F78" i="3"/>
  <c r="E78" i="3"/>
  <c r="D78" i="3"/>
  <c r="C78" i="3"/>
  <c r="H77" i="3"/>
  <c r="G77" i="3"/>
  <c r="F76" i="3"/>
  <c r="E76" i="3"/>
  <c r="D76" i="3"/>
  <c r="C76" i="3"/>
  <c r="F74" i="3"/>
  <c r="E74" i="3"/>
  <c r="D74" i="3"/>
  <c r="C74" i="3"/>
  <c r="C67" i="3" s="1"/>
  <c r="H72" i="3"/>
  <c r="G72" i="3"/>
  <c r="F71" i="3"/>
  <c r="C71" i="3"/>
  <c r="H69" i="3"/>
  <c r="G69" i="3"/>
  <c r="F68" i="3"/>
  <c r="F67" i="3" s="1"/>
  <c r="C68" i="3"/>
  <c r="H66" i="3"/>
  <c r="G66" i="3"/>
  <c r="H65" i="3"/>
  <c r="G65" i="3"/>
  <c r="H64" i="3"/>
  <c r="F63" i="3"/>
  <c r="E63" i="3"/>
  <c r="H63" i="3" s="1"/>
  <c r="D63" i="3"/>
  <c r="C63" i="3"/>
  <c r="H62" i="3"/>
  <c r="G62" i="3"/>
  <c r="E61" i="3"/>
  <c r="E60" i="3" s="1"/>
  <c r="D61" i="3"/>
  <c r="D60" i="3" s="1"/>
  <c r="C61" i="3"/>
  <c r="C60" i="3" s="1"/>
  <c r="H59" i="3"/>
  <c r="G59" i="3"/>
  <c r="H58" i="3"/>
  <c r="H57" i="3"/>
  <c r="G57" i="3"/>
  <c r="H56" i="3"/>
  <c r="H55" i="3"/>
  <c r="G55" i="3"/>
  <c r="G54" i="3"/>
  <c r="F54" i="3"/>
  <c r="F53" i="3" s="1"/>
  <c r="E54" i="3"/>
  <c r="H54" i="3" s="1"/>
  <c r="D54" i="3"/>
  <c r="C54" i="3"/>
  <c r="C53" i="3" s="1"/>
  <c r="E53" i="3"/>
  <c r="H53" i="3" s="1"/>
  <c r="D53" i="3"/>
  <c r="H51" i="3"/>
  <c r="G51" i="3"/>
  <c r="F50" i="3"/>
  <c r="E50" i="3"/>
  <c r="H50" i="3" s="1"/>
  <c r="D50" i="3"/>
  <c r="C50" i="3"/>
  <c r="H49" i="3"/>
  <c r="G49" i="3"/>
  <c r="H48" i="3"/>
  <c r="G48" i="3"/>
  <c r="G47" i="3"/>
  <c r="F47" i="3"/>
  <c r="F40" i="3" s="1"/>
  <c r="E47" i="3"/>
  <c r="H47" i="3" s="1"/>
  <c r="D47" i="3"/>
  <c r="C47" i="3"/>
  <c r="H46" i="3"/>
  <c r="G46" i="3"/>
  <c r="G45" i="3"/>
  <c r="F45" i="3"/>
  <c r="E45" i="3"/>
  <c r="D45" i="3"/>
  <c r="D42" i="3" s="1"/>
  <c r="D40" i="3" s="1"/>
  <c r="C45" i="3"/>
  <c r="H44" i="3"/>
  <c r="G44" i="3"/>
  <c r="G43" i="3"/>
  <c r="F43" i="3"/>
  <c r="E43" i="3"/>
  <c r="H43" i="3" s="1"/>
  <c r="D43" i="3"/>
  <c r="C43" i="3"/>
  <c r="C42" i="3" s="1"/>
  <c r="C40" i="3" s="1"/>
  <c r="E42" i="3"/>
  <c r="H39" i="3"/>
  <c r="H38" i="3"/>
  <c r="G38" i="3"/>
  <c r="H37" i="3"/>
  <c r="G37" i="3"/>
  <c r="H36" i="3"/>
  <c r="G36" i="3"/>
  <c r="H35" i="3"/>
  <c r="G35" i="3"/>
  <c r="F34" i="3"/>
  <c r="F30" i="3" s="1"/>
  <c r="E34" i="3"/>
  <c r="G34" i="3" s="1"/>
  <c r="D34" i="3"/>
  <c r="H34" i="3" s="1"/>
  <c r="C34" i="3"/>
  <c r="H33" i="3"/>
  <c r="G33" i="3"/>
  <c r="H32" i="3"/>
  <c r="G32" i="3"/>
  <c r="F31" i="3"/>
  <c r="E31" i="3"/>
  <c r="G31" i="3" s="1"/>
  <c r="D31" i="3"/>
  <c r="D30" i="3" s="1"/>
  <c r="C31" i="3"/>
  <c r="C30" i="3"/>
  <c r="H29" i="3"/>
  <c r="H28" i="3"/>
  <c r="G28" i="3"/>
  <c r="H27" i="3"/>
  <c r="G27" i="3"/>
  <c r="H25" i="3"/>
  <c r="G25" i="3"/>
  <c r="H24" i="3"/>
  <c r="G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G10" i="3"/>
  <c r="F10" i="3"/>
  <c r="E10" i="3"/>
  <c r="H10" i="3" s="1"/>
  <c r="D10" i="3"/>
  <c r="D9" i="3" s="1"/>
  <c r="C10" i="3"/>
  <c r="C9" i="3" s="1"/>
  <c r="C8" i="3" s="1"/>
  <c r="F9" i="3"/>
  <c r="E9" i="3"/>
  <c r="H9" i="3" s="1"/>
  <c r="F156" i="4" l="1"/>
  <c r="G67" i="4"/>
  <c r="E40" i="4"/>
  <c r="E8" i="4" s="1"/>
  <c r="H8" i="4" s="1"/>
  <c r="H42" i="4"/>
  <c r="H9" i="4"/>
  <c r="E102" i="4"/>
  <c r="H106" i="4"/>
  <c r="G106" i="4"/>
  <c r="H122" i="4"/>
  <c r="G122" i="4"/>
  <c r="G14" i="4"/>
  <c r="H14" i="4"/>
  <c r="H20" i="4"/>
  <c r="G20" i="4"/>
  <c r="C156" i="4"/>
  <c r="G93" i="3"/>
  <c r="G68" i="3"/>
  <c r="E30" i="3"/>
  <c r="H30" i="3" s="1"/>
  <c r="F42" i="3"/>
  <c r="E106" i="3"/>
  <c r="G103" i="3"/>
  <c r="H88" i="3"/>
  <c r="G88" i="3"/>
  <c r="H71" i="3"/>
  <c r="H68" i="3"/>
  <c r="F102" i="3"/>
  <c r="F101" i="3" s="1"/>
  <c r="H60" i="3"/>
  <c r="H61" i="3"/>
  <c r="H42" i="3"/>
  <c r="H45" i="3"/>
  <c r="F8" i="3"/>
  <c r="H106" i="3"/>
  <c r="D8" i="3"/>
  <c r="D156" i="3" s="1"/>
  <c r="G30" i="3"/>
  <c r="C102" i="3"/>
  <c r="C101" i="3" s="1"/>
  <c r="C156" i="3" s="1"/>
  <c r="G60" i="3"/>
  <c r="H31" i="3"/>
  <c r="H113" i="3"/>
  <c r="H123" i="3"/>
  <c r="G9" i="3"/>
  <c r="E20" i="3"/>
  <c r="G21" i="3"/>
  <c r="E40" i="3"/>
  <c r="G42" i="3"/>
  <c r="G50" i="3"/>
  <c r="G53" i="3"/>
  <c r="G61" i="3"/>
  <c r="G63" i="3"/>
  <c r="G106" i="3"/>
  <c r="G143" i="3"/>
  <c r="G145" i="3"/>
  <c r="H98" i="3"/>
  <c r="E14" i="3"/>
  <c r="G15" i="3"/>
  <c r="E67" i="3"/>
  <c r="E122" i="3"/>
  <c r="E150" i="2"/>
  <c r="H150" i="2" s="1"/>
  <c r="H149" i="2"/>
  <c r="H148" i="2"/>
  <c r="F148" i="2"/>
  <c r="E148" i="2"/>
  <c r="H147" i="2"/>
  <c r="H146" i="2"/>
  <c r="H145" i="2"/>
  <c r="G145" i="2"/>
  <c r="H144" i="2"/>
  <c r="G144" i="2"/>
  <c r="H143" i="2"/>
  <c r="G143" i="2"/>
  <c r="F142" i="2"/>
  <c r="E142" i="2"/>
  <c r="H142" i="2" s="1"/>
  <c r="D142" i="2"/>
  <c r="C142" i="2"/>
  <c r="H141" i="2"/>
  <c r="G141" i="2"/>
  <c r="F140" i="2"/>
  <c r="E140" i="2"/>
  <c r="H140" i="2" s="1"/>
  <c r="D140" i="2"/>
  <c r="C140" i="2"/>
  <c r="H139" i="2"/>
  <c r="G139" i="2"/>
  <c r="H138" i="2"/>
  <c r="G138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9" i="2"/>
  <c r="G129" i="2"/>
  <c r="H127" i="2"/>
  <c r="H126" i="2"/>
  <c r="G126" i="2"/>
  <c r="H125" i="2"/>
  <c r="G125" i="2"/>
  <c r="H124" i="2"/>
  <c r="G124" i="2"/>
  <c r="H123" i="2"/>
  <c r="G123" i="2"/>
  <c r="H122" i="2"/>
  <c r="G122" i="2"/>
  <c r="H121" i="2"/>
  <c r="G121" i="2"/>
  <c r="F120" i="2"/>
  <c r="F119" i="2" s="1"/>
  <c r="E120" i="2"/>
  <c r="D120" i="2"/>
  <c r="C120" i="2"/>
  <c r="C119" i="2" s="1"/>
  <c r="C99" i="2" s="1"/>
  <c r="C98" i="2" s="1"/>
  <c r="D119" i="2"/>
  <c r="H118" i="2"/>
  <c r="H117" i="2"/>
  <c r="H116" i="2"/>
  <c r="H115" i="2"/>
  <c r="H114" i="2"/>
  <c r="G114" i="2"/>
  <c r="H113" i="2"/>
  <c r="G113" i="2"/>
  <c r="H112" i="2"/>
  <c r="G112" i="2"/>
  <c r="H111" i="2"/>
  <c r="G111" i="2"/>
  <c r="F110" i="2"/>
  <c r="F103" i="2" s="1"/>
  <c r="E110" i="2"/>
  <c r="D110" i="2"/>
  <c r="D103" i="2" s="1"/>
  <c r="C110" i="2"/>
  <c r="H109" i="2"/>
  <c r="G109" i="2"/>
  <c r="H108" i="2"/>
  <c r="G108" i="2"/>
  <c r="H107" i="2"/>
  <c r="H106" i="2"/>
  <c r="H104" i="2"/>
  <c r="C103" i="2"/>
  <c r="H102" i="2"/>
  <c r="G102" i="2"/>
  <c r="H101" i="2"/>
  <c r="G101" i="2"/>
  <c r="F100" i="2"/>
  <c r="E100" i="2"/>
  <c r="H100" i="2" s="1"/>
  <c r="D100" i="2"/>
  <c r="C100" i="2"/>
  <c r="H97" i="2"/>
  <c r="G97" i="2"/>
  <c r="H96" i="2"/>
  <c r="F95" i="2"/>
  <c r="E95" i="2"/>
  <c r="G95" i="2" s="1"/>
  <c r="D95" i="2"/>
  <c r="C95" i="2"/>
  <c r="G94" i="2"/>
  <c r="G93" i="2"/>
  <c r="E93" i="2"/>
  <c r="D93" i="2"/>
  <c r="C93" i="2"/>
  <c r="H92" i="2"/>
  <c r="G92" i="2"/>
  <c r="H91" i="2"/>
  <c r="G91" i="2"/>
  <c r="F90" i="2"/>
  <c r="E90" i="2"/>
  <c r="H90" i="2" s="1"/>
  <c r="D90" i="2"/>
  <c r="C90" i="2"/>
  <c r="E88" i="2"/>
  <c r="H87" i="2"/>
  <c r="G87" i="2"/>
  <c r="F86" i="2"/>
  <c r="E86" i="2"/>
  <c r="G86" i="2" s="1"/>
  <c r="D86" i="2"/>
  <c r="C86" i="2"/>
  <c r="H85" i="2"/>
  <c r="G85" i="2"/>
  <c r="F84" i="2"/>
  <c r="E84" i="2"/>
  <c r="D84" i="2"/>
  <c r="C84" i="2"/>
  <c r="H83" i="2"/>
  <c r="G83" i="2"/>
  <c r="H82" i="2"/>
  <c r="F82" i="2"/>
  <c r="E82" i="2"/>
  <c r="D82" i="2"/>
  <c r="C82" i="2"/>
  <c r="H81" i="2"/>
  <c r="G81" i="2"/>
  <c r="F80" i="2"/>
  <c r="E80" i="2"/>
  <c r="H79" i="2" s="1"/>
  <c r="D80" i="2"/>
  <c r="D67" i="2" s="1"/>
  <c r="C80" i="2"/>
  <c r="G79" i="2"/>
  <c r="F78" i="2"/>
  <c r="E78" i="2"/>
  <c r="H78" i="2" s="1"/>
  <c r="D78" i="2"/>
  <c r="C78" i="2"/>
  <c r="F76" i="2"/>
  <c r="E76" i="2"/>
  <c r="D76" i="2"/>
  <c r="C76" i="2"/>
  <c r="H75" i="2"/>
  <c r="G75" i="2"/>
  <c r="F74" i="2"/>
  <c r="E74" i="2"/>
  <c r="D74" i="2"/>
  <c r="C74" i="2"/>
  <c r="F72" i="2"/>
  <c r="E72" i="2"/>
  <c r="D72" i="2"/>
  <c r="C72" i="2"/>
  <c r="H71" i="2"/>
  <c r="G71" i="2"/>
  <c r="F70" i="2"/>
  <c r="E70" i="2"/>
  <c r="H70" i="2" s="1"/>
  <c r="D70" i="2"/>
  <c r="C70" i="2"/>
  <c r="H69" i="2"/>
  <c r="G69" i="2"/>
  <c r="F68" i="2"/>
  <c r="E68" i="2"/>
  <c r="D68" i="2"/>
  <c r="C68" i="2"/>
  <c r="C67" i="2" s="1"/>
  <c r="H66" i="2"/>
  <c r="G66" i="2"/>
  <c r="H65" i="2"/>
  <c r="G65" i="2"/>
  <c r="H64" i="2"/>
  <c r="G63" i="2"/>
  <c r="F63" i="2"/>
  <c r="E63" i="2"/>
  <c r="H63" i="2" s="1"/>
  <c r="D63" i="2"/>
  <c r="C63" i="2"/>
  <c r="H62" i="2"/>
  <c r="G62" i="2"/>
  <c r="E61" i="2"/>
  <c r="H61" i="2" s="1"/>
  <c r="D61" i="2"/>
  <c r="D60" i="2" s="1"/>
  <c r="C61" i="2"/>
  <c r="C60" i="2" s="1"/>
  <c r="H59" i="2"/>
  <c r="G59" i="2"/>
  <c r="H58" i="2"/>
  <c r="H57" i="2"/>
  <c r="G57" i="2"/>
  <c r="H56" i="2"/>
  <c r="H55" i="2"/>
  <c r="G55" i="2"/>
  <c r="F54" i="2"/>
  <c r="F53" i="2" s="1"/>
  <c r="E54" i="2"/>
  <c r="D54" i="2"/>
  <c r="D53" i="2" s="1"/>
  <c r="C54" i="2"/>
  <c r="C53" i="2" s="1"/>
  <c r="H51" i="2"/>
  <c r="G51" i="2"/>
  <c r="F50" i="2"/>
  <c r="E50" i="2"/>
  <c r="D50" i="2"/>
  <c r="C50" i="2"/>
  <c r="H49" i="2"/>
  <c r="G49" i="2"/>
  <c r="H48" i="2"/>
  <c r="G48" i="2"/>
  <c r="F47" i="2"/>
  <c r="E47" i="2"/>
  <c r="D47" i="2"/>
  <c r="C47" i="2"/>
  <c r="H46" i="2"/>
  <c r="G46" i="2"/>
  <c r="F45" i="2"/>
  <c r="E45" i="2"/>
  <c r="D45" i="2"/>
  <c r="H45" i="2" s="1"/>
  <c r="C45" i="2"/>
  <c r="H44" i="2"/>
  <c r="G44" i="2"/>
  <c r="F43" i="2"/>
  <c r="E43" i="2"/>
  <c r="D43" i="2"/>
  <c r="C43" i="2"/>
  <c r="C42" i="2" s="1"/>
  <c r="C40" i="2" s="1"/>
  <c r="F42" i="2"/>
  <c r="H39" i="2"/>
  <c r="H38" i="2"/>
  <c r="G38" i="2"/>
  <c r="H37" i="2"/>
  <c r="G37" i="2"/>
  <c r="H36" i="2"/>
  <c r="G36" i="2"/>
  <c r="H35" i="2"/>
  <c r="G35" i="2"/>
  <c r="F34" i="2"/>
  <c r="E34" i="2"/>
  <c r="G34" i="2" s="1"/>
  <c r="D34" i="2"/>
  <c r="C34" i="2"/>
  <c r="H33" i="2"/>
  <c r="G33" i="2"/>
  <c r="H32" i="2"/>
  <c r="G32" i="2"/>
  <c r="F31" i="2"/>
  <c r="E31" i="2"/>
  <c r="G31" i="2" s="1"/>
  <c r="D31" i="2"/>
  <c r="C31" i="2"/>
  <c r="D30" i="2"/>
  <c r="C30" i="2"/>
  <c r="H29" i="2"/>
  <c r="H28" i="2"/>
  <c r="G28" i="2"/>
  <c r="H27" i="2"/>
  <c r="G27" i="2"/>
  <c r="H25" i="2"/>
  <c r="G25" i="2"/>
  <c r="H24" i="2"/>
  <c r="G24" i="2"/>
  <c r="H23" i="2"/>
  <c r="G23" i="2"/>
  <c r="H22" i="2"/>
  <c r="G22" i="2"/>
  <c r="F21" i="2"/>
  <c r="F20" i="2" s="1"/>
  <c r="E21" i="2"/>
  <c r="D21" i="2"/>
  <c r="D20" i="2" s="1"/>
  <c r="C21" i="2"/>
  <c r="C20" i="2" s="1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C15" i="2"/>
  <c r="C14" i="2" s="1"/>
  <c r="D14" i="2"/>
  <c r="H13" i="2"/>
  <c r="G13" i="2"/>
  <c r="H12" i="2"/>
  <c r="G12" i="2"/>
  <c r="H11" i="2"/>
  <c r="G11" i="2"/>
  <c r="F10" i="2"/>
  <c r="F9" i="2" s="1"/>
  <c r="E10" i="2"/>
  <c r="D10" i="2"/>
  <c r="D9" i="2" s="1"/>
  <c r="C10" i="2"/>
  <c r="C9" i="2" s="1"/>
  <c r="G40" i="4" l="1"/>
  <c r="H40" i="4"/>
  <c r="G8" i="4"/>
  <c r="H102" i="4"/>
  <c r="G102" i="4"/>
  <c r="E101" i="4"/>
  <c r="F156" i="3"/>
  <c r="H67" i="3"/>
  <c r="G67" i="3"/>
  <c r="E102" i="3"/>
  <c r="H122" i="3"/>
  <c r="G122" i="3"/>
  <c r="E8" i="3"/>
  <c r="H20" i="3"/>
  <c r="G20" i="3"/>
  <c r="H40" i="3"/>
  <c r="G40" i="3"/>
  <c r="H14" i="3"/>
  <c r="G14" i="3"/>
  <c r="G43" i="2"/>
  <c r="G47" i="2"/>
  <c r="H50" i="2"/>
  <c r="H54" i="2"/>
  <c r="D99" i="2"/>
  <c r="D98" i="2" s="1"/>
  <c r="G120" i="2"/>
  <c r="G10" i="2"/>
  <c r="H21" i="2"/>
  <c r="G45" i="2"/>
  <c r="G61" i="2"/>
  <c r="G110" i="2"/>
  <c r="D42" i="2"/>
  <c r="D40" i="2" s="1"/>
  <c r="D8" i="2" s="1"/>
  <c r="D152" i="2" s="1"/>
  <c r="G68" i="2"/>
  <c r="G140" i="2"/>
  <c r="F99" i="2"/>
  <c r="F98" i="2" s="1"/>
  <c r="F67" i="2"/>
  <c r="F40" i="2"/>
  <c r="F30" i="2"/>
  <c r="G142" i="2"/>
  <c r="G50" i="2"/>
  <c r="H47" i="2"/>
  <c r="H34" i="2"/>
  <c r="E20" i="2"/>
  <c r="G20" i="2" s="1"/>
  <c r="G21" i="2"/>
  <c r="E14" i="2"/>
  <c r="G14" i="2" s="1"/>
  <c r="G15" i="2"/>
  <c r="C8" i="2"/>
  <c r="C152" i="2" s="1"/>
  <c r="E9" i="2"/>
  <c r="H31" i="2"/>
  <c r="E42" i="2"/>
  <c r="E53" i="2"/>
  <c r="G54" i="2"/>
  <c r="E60" i="2"/>
  <c r="H68" i="2"/>
  <c r="G78" i="2"/>
  <c r="H86" i="2"/>
  <c r="G90" i="2"/>
  <c r="H95" i="2"/>
  <c r="G100" i="2"/>
  <c r="E103" i="2"/>
  <c r="H110" i="2"/>
  <c r="H120" i="2"/>
  <c r="H10" i="2"/>
  <c r="H43" i="2"/>
  <c r="E30" i="2"/>
  <c r="E67" i="2"/>
  <c r="E119" i="2"/>
  <c r="C142" i="1"/>
  <c r="C140" i="1"/>
  <c r="C120" i="1"/>
  <c r="C110" i="1"/>
  <c r="C103" i="1"/>
  <c r="C100" i="1"/>
  <c r="C95" i="1"/>
  <c r="C93" i="1"/>
  <c r="C90" i="1"/>
  <c r="C86" i="1"/>
  <c r="C84" i="1"/>
  <c r="C82" i="1"/>
  <c r="C80" i="1"/>
  <c r="C78" i="1"/>
  <c r="C76" i="1"/>
  <c r="C74" i="1"/>
  <c r="C72" i="1"/>
  <c r="C70" i="1"/>
  <c r="C68" i="1"/>
  <c r="C67" i="1" s="1"/>
  <c r="C63" i="1"/>
  <c r="C61" i="1"/>
  <c r="C60" i="1"/>
  <c r="C54" i="1"/>
  <c r="C53" i="1" s="1"/>
  <c r="C50" i="1"/>
  <c r="C47" i="1"/>
  <c r="C45" i="1"/>
  <c r="C43" i="1"/>
  <c r="C34" i="1"/>
  <c r="C31" i="1"/>
  <c r="C30" i="1"/>
  <c r="C21" i="1"/>
  <c r="C20" i="1" s="1"/>
  <c r="C15" i="1"/>
  <c r="C14" i="1" s="1"/>
  <c r="C10" i="1"/>
  <c r="C9" i="1" s="1"/>
  <c r="G101" i="4" l="1"/>
  <c r="E156" i="4"/>
  <c r="H101" i="4"/>
  <c r="H8" i="3"/>
  <c r="G8" i="3"/>
  <c r="H102" i="3"/>
  <c r="G102" i="3"/>
  <c r="E101" i="3"/>
  <c r="C119" i="1"/>
  <c r="F8" i="2"/>
  <c r="F152" i="2" s="1"/>
  <c r="C42" i="1"/>
  <c r="C40" i="1" s="1"/>
  <c r="H20" i="2"/>
  <c r="H14" i="2"/>
  <c r="H103" i="2"/>
  <c r="G103" i="2"/>
  <c r="H60" i="2"/>
  <c r="G60" i="2"/>
  <c r="H119" i="2"/>
  <c r="G119" i="2"/>
  <c r="H9" i="2"/>
  <c r="G9" i="2"/>
  <c r="H67" i="2"/>
  <c r="G67" i="2"/>
  <c r="E99" i="2"/>
  <c r="H53" i="2"/>
  <c r="G53" i="2"/>
  <c r="H30" i="2"/>
  <c r="G30" i="2"/>
  <c r="H42" i="2"/>
  <c r="E40" i="2"/>
  <c r="G42" i="2"/>
  <c r="C8" i="1"/>
  <c r="C99" i="1"/>
  <c r="C98" i="1" s="1"/>
  <c r="G109" i="1"/>
  <c r="H109" i="1"/>
  <c r="H104" i="1"/>
  <c r="H107" i="1"/>
  <c r="H156" i="4" l="1"/>
  <c r="G156" i="4"/>
  <c r="G101" i="3"/>
  <c r="H101" i="3"/>
  <c r="E156" i="3"/>
  <c r="H40" i="2"/>
  <c r="G40" i="2"/>
  <c r="E8" i="2"/>
  <c r="H99" i="2"/>
  <c r="G99" i="2"/>
  <c r="E98" i="2"/>
  <c r="C152" i="1"/>
  <c r="F78" i="1"/>
  <c r="E150" i="1"/>
  <c r="E120" i="1"/>
  <c r="H156" i="3" l="1"/>
  <c r="G156" i="3"/>
  <c r="H8" i="2"/>
  <c r="G8" i="2"/>
  <c r="H98" i="2"/>
  <c r="E152" i="2"/>
  <c r="G98" i="2"/>
  <c r="G94" i="1"/>
  <c r="E93" i="1"/>
  <c r="D93" i="1"/>
  <c r="D120" i="1"/>
  <c r="H152" i="2" l="1"/>
  <c r="G152" i="2"/>
  <c r="G93" i="1"/>
  <c r="E86" i="1"/>
  <c r="F86" i="1"/>
  <c r="E84" i="1"/>
  <c r="F84" i="1"/>
  <c r="F82" i="1"/>
  <c r="F80" i="1"/>
  <c r="F74" i="1"/>
  <c r="F72" i="1"/>
  <c r="F70" i="1"/>
  <c r="F68" i="1"/>
  <c r="E76" i="1"/>
  <c r="F76" i="1"/>
  <c r="D76" i="1"/>
  <c r="E50" i="1"/>
  <c r="F50" i="1"/>
  <c r="D50" i="1"/>
  <c r="E34" i="1" l="1"/>
  <c r="F34" i="1"/>
  <c r="D34" i="1"/>
  <c r="D15" i="1"/>
  <c r="D14" i="1" s="1"/>
  <c r="E15" i="1"/>
  <c r="E14" i="1" s="1"/>
  <c r="F15" i="1"/>
  <c r="F14" i="1" s="1"/>
  <c r="H16" i="1"/>
  <c r="H17" i="1"/>
  <c r="H18" i="1"/>
  <c r="H19" i="1"/>
  <c r="G16" i="1"/>
  <c r="G17" i="1"/>
  <c r="G18" i="1"/>
  <c r="G19" i="1"/>
  <c r="G15" i="1" l="1"/>
  <c r="H15" i="1"/>
  <c r="G14" i="1"/>
  <c r="H14" i="1"/>
  <c r="G11" i="1" l="1"/>
  <c r="H150" i="1"/>
  <c r="H149" i="1"/>
  <c r="F148" i="1"/>
  <c r="E148" i="1"/>
  <c r="H148" i="1" s="1"/>
  <c r="H147" i="1"/>
  <c r="H146" i="1"/>
  <c r="H145" i="1"/>
  <c r="G145" i="1"/>
  <c r="H144" i="1"/>
  <c r="G144" i="1"/>
  <c r="H143" i="1"/>
  <c r="G143" i="1"/>
  <c r="F142" i="1"/>
  <c r="E142" i="1"/>
  <c r="D142" i="1"/>
  <c r="H141" i="1"/>
  <c r="G141" i="1"/>
  <c r="F140" i="1"/>
  <c r="E140" i="1"/>
  <c r="D140" i="1"/>
  <c r="D119" i="1" s="1"/>
  <c r="H139" i="1"/>
  <c r="G139" i="1"/>
  <c r="H138" i="1"/>
  <c r="G138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F120" i="1"/>
  <c r="H120" i="1"/>
  <c r="H118" i="1"/>
  <c r="H117" i="1"/>
  <c r="H116" i="1"/>
  <c r="H115" i="1"/>
  <c r="H114" i="1"/>
  <c r="G114" i="1"/>
  <c r="H113" i="1"/>
  <c r="G113" i="1"/>
  <c r="H112" i="1"/>
  <c r="G112" i="1"/>
  <c r="H111" i="1"/>
  <c r="G111" i="1"/>
  <c r="F110" i="1"/>
  <c r="F103" i="1" s="1"/>
  <c r="E110" i="1"/>
  <c r="D110" i="1"/>
  <c r="D103" i="1" s="1"/>
  <c r="H108" i="1"/>
  <c r="G108" i="1"/>
  <c r="H106" i="1"/>
  <c r="H102" i="1"/>
  <c r="G102" i="1"/>
  <c r="H101" i="1"/>
  <c r="G101" i="1"/>
  <c r="F100" i="1"/>
  <c r="E100" i="1"/>
  <c r="D100" i="1"/>
  <c r="H97" i="1"/>
  <c r="G97" i="1"/>
  <c r="H96" i="1"/>
  <c r="F95" i="1"/>
  <c r="E95" i="1"/>
  <c r="D95" i="1"/>
  <c r="H92" i="1"/>
  <c r="G92" i="1"/>
  <c r="H91" i="1"/>
  <c r="G91" i="1"/>
  <c r="F90" i="1"/>
  <c r="F67" i="1" s="1"/>
  <c r="E90" i="1"/>
  <c r="D90" i="1"/>
  <c r="E88" i="1"/>
  <c r="H87" i="1"/>
  <c r="G87" i="1"/>
  <c r="D86" i="1"/>
  <c r="G86" i="1" s="1"/>
  <c r="H85" i="1"/>
  <c r="G85" i="1"/>
  <c r="D84" i="1"/>
  <c r="H83" i="1"/>
  <c r="G83" i="1"/>
  <c r="E82" i="1"/>
  <c r="D82" i="1"/>
  <c r="H81" i="1"/>
  <c r="G81" i="1"/>
  <c r="E80" i="1"/>
  <c r="D80" i="1"/>
  <c r="G79" i="1"/>
  <c r="E78" i="1"/>
  <c r="D78" i="1"/>
  <c r="H75" i="1"/>
  <c r="G75" i="1"/>
  <c r="E74" i="1"/>
  <c r="D74" i="1"/>
  <c r="E72" i="1"/>
  <c r="D72" i="1"/>
  <c r="H71" i="1"/>
  <c r="G71" i="1"/>
  <c r="E70" i="1"/>
  <c r="D70" i="1"/>
  <c r="H69" i="1"/>
  <c r="G69" i="1"/>
  <c r="E68" i="1"/>
  <c r="D68" i="1"/>
  <c r="H66" i="1"/>
  <c r="G66" i="1"/>
  <c r="H65" i="1"/>
  <c r="G65" i="1"/>
  <c r="H64" i="1"/>
  <c r="F63" i="1"/>
  <c r="E63" i="1"/>
  <c r="D63" i="1"/>
  <c r="H62" i="1"/>
  <c r="G62" i="1"/>
  <c r="E61" i="1"/>
  <c r="E60" i="1" s="1"/>
  <c r="D61" i="1"/>
  <c r="H59" i="1"/>
  <c r="G59" i="1"/>
  <c r="H58" i="1"/>
  <c r="H57" i="1"/>
  <c r="G57" i="1"/>
  <c r="H56" i="1"/>
  <c r="H55" i="1"/>
  <c r="G55" i="1"/>
  <c r="F54" i="1"/>
  <c r="F53" i="1" s="1"/>
  <c r="E54" i="1"/>
  <c r="E53" i="1" s="1"/>
  <c r="D54" i="1"/>
  <c r="D53" i="1" s="1"/>
  <c r="H51" i="1"/>
  <c r="G51" i="1"/>
  <c r="H49" i="1"/>
  <c r="G49" i="1"/>
  <c r="H48" i="1"/>
  <c r="G48" i="1"/>
  <c r="F47" i="1"/>
  <c r="E47" i="1"/>
  <c r="D47" i="1"/>
  <c r="H46" i="1"/>
  <c r="G46" i="1"/>
  <c r="F45" i="1"/>
  <c r="E45" i="1"/>
  <c r="D45" i="1"/>
  <c r="H44" i="1"/>
  <c r="G44" i="1"/>
  <c r="F43" i="1"/>
  <c r="E43" i="1"/>
  <c r="D43" i="1"/>
  <c r="H39" i="1"/>
  <c r="H38" i="1"/>
  <c r="G38" i="1"/>
  <c r="H37" i="1"/>
  <c r="G37" i="1"/>
  <c r="H36" i="1"/>
  <c r="G36" i="1"/>
  <c r="H35" i="1"/>
  <c r="G35" i="1"/>
  <c r="H33" i="1"/>
  <c r="G33" i="1"/>
  <c r="H32" i="1"/>
  <c r="G32" i="1"/>
  <c r="F31" i="1"/>
  <c r="F30" i="1" s="1"/>
  <c r="E31" i="1"/>
  <c r="E30" i="1" s="1"/>
  <c r="D31" i="1"/>
  <c r="D30" i="1" s="1"/>
  <c r="H29" i="1"/>
  <c r="H28" i="1"/>
  <c r="G28" i="1"/>
  <c r="H27" i="1"/>
  <c r="G27" i="1"/>
  <c r="H25" i="1"/>
  <c r="G25" i="1"/>
  <c r="H24" i="1"/>
  <c r="G24" i="1"/>
  <c r="H23" i="1"/>
  <c r="G23" i="1"/>
  <c r="H22" i="1"/>
  <c r="G22" i="1"/>
  <c r="F21" i="1"/>
  <c r="F20" i="1" s="1"/>
  <c r="E21" i="1"/>
  <c r="D21" i="1"/>
  <c r="D20" i="1" s="1"/>
  <c r="H13" i="1"/>
  <c r="G13" i="1"/>
  <c r="H12" i="1"/>
  <c r="G12" i="1"/>
  <c r="H11" i="1"/>
  <c r="F10" i="1"/>
  <c r="F9" i="1" s="1"/>
  <c r="E10" i="1"/>
  <c r="E9" i="1" s="1"/>
  <c r="D10" i="1"/>
  <c r="D9" i="1" s="1"/>
  <c r="G47" i="1" l="1"/>
  <c r="F40" i="1"/>
  <c r="F8" i="1" s="1"/>
  <c r="D67" i="1"/>
  <c r="H140" i="1"/>
  <c r="E67" i="1"/>
  <c r="H86" i="1"/>
  <c r="G61" i="1"/>
  <c r="F119" i="1"/>
  <c r="F99" i="1" s="1"/>
  <c r="F98" i="1" s="1"/>
  <c r="F42" i="1"/>
  <c r="D60" i="1"/>
  <c r="H60" i="1" s="1"/>
  <c r="H63" i="1"/>
  <c r="H68" i="1"/>
  <c r="G90" i="1"/>
  <c r="H95" i="1"/>
  <c r="H45" i="1"/>
  <c r="H70" i="1"/>
  <c r="H78" i="1"/>
  <c r="G78" i="1"/>
  <c r="E42" i="1"/>
  <c r="E40" i="1" s="1"/>
  <c r="H142" i="1"/>
  <c r="G100" i="1"/>
  <c r="H90" i="1"/>
  <c r="H82" i="1"/>
  <c r="H79" i="1"/>
  <c r="H54" i="1"/>
  <c r="H53" i="1"/>
  <c r="H50" i="1"/>
  <c r="D42" i="1"/>
  <c r="D40" i="1" s="1"/>
  <c r="H47" i="1"/>
  <c r="H43" i="1"/>
  <c r="G34" i="1"/>
  <c r="H10" i="1"/>
  <c r="H21" i="1"/>
  <c r="G45" i="1"/>
  <c r="G54" i="1"/>
  <c r="H110" i="1"/>
  <c r="G142" i="1"/>
  <c r="G43" i="1"/>
  <c r="H61" i="1"/>
  <c r="G63" i="1"/>
  <c r="H100" i="1"/>
  <c r="G140" i="1"/>
  <c r="G10" i="1"/>
  <c r="H31" i="1"/>
  <c r="G9" i="1"/>
  <c r="E20" i="1"/>
  <c r="G21" i="1"/>
  <c r="H34" i="1"/>
  <c r="G50" i="1"/>
  <c r="G53" i="1"/>
  <c r="G95" i="1"/>
  <c r="D99" i="1"/>
  <c r="D98" i="1" s="1"/>
  <c r="G110" i="1"/>
  <c r="E119" i="1"/>
  <c r="G120" i="1"/>
  <c r="H9" i="1"/>
  <c r="G31" i="1"/>
  <c r="G68" i="1"/>
  <c r="E103" i="1"/>
  <c r="H67" i="1" l="1"/>
  <c r="G42" i="1"/>
  <c r="F152" i="1"/>
  <c r="G60" i="1"/>
  <c r="H42" i="1"/>
  <c r="E8" i="1"/>
  <c r="D8" i="1"/>
  <c r="G67" i="1"/>
  <c r="H30" i="1"/>
  <c r="G103" i="1"/>
  <c r="H103" i="1"/>
  <c r="E99" i="1"/>
  <c r="E98" i="1" s="1"/>
  <c r="H40" i="1"/>
  <c r="G40" i="1"/>
  <c r="G30" i="1"/>
  <c r="H119" i="1"/>
  <c r="G119" i="1"/>
  <c r="H20" i="1"/>
  <c r="G20" i="1"/>
  <c r="H8" i="1" l="1"/>
  <c r="D152" i="1"/>
  <c r="G8" i="1"/>
  <c r="G99" i="1"/>
  <c r="H99" i="1"/>
  <c r="H98" i="1" l="1"/>
  <c r="G98" i="1"/>
  <c r="E152" i="1"/>
  <c r="H152" i="1" l="1"/>
  <c r="G152" i="1"/>
</calcChain>
</file>

<file path=xl/sharedStrings.xml><?xml version="1.0" encoding="utf-8"?>
<sst xmlns="http://schemas.openxmlformats.org/spreadsheetml/2006/main" count="1236" uniqueCount="297">
  <si>
    <t xml:space="preserve"> СПРАВКА ОБ ИСПОЛНЕНИИ РАЙОННОГО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</si>
  <si>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</si>
  <si>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</si>
  <si>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</si>
  <si>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</si>
  <si>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>Откл. от год. плана</t>
  </si>
  <si>
    <t>в %</t>
  </si>
  <si>
    <t>в сумме</t>
  </si>
  <si>
    <t>000 1 00 0000 00 0000 000</t>
  </si>
  <si>
    <t xml:space="preserve"> ДОХОДЫ</t>
  </si>
  <si>
    <t>000 1 01 00000 00 0000 000</t>
  </si>
  <si>
    <t>Налоги на прибыль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</si>
  <si>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</si>
  <si>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</si>
  <si>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</si>
  <si>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облагаемых по налоговой ставке, установленной пунктом 1 статьи 224 Налогового кодекса РФ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</si>
  <si>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</si>
  <si>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</si>
  <si>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000 1 01 02030 01 0000 110</t>
  </si>
  <si>
    <t>Налог на доходы физических лиц с доходов, полученных физическими лицами в соответствии со ст. 228 Налогового Кодекса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</si>
  <si>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</si>
  <si>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</si>
  <si>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</si>
  <si>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системой налогообложения</t>
  </si>
  <si>
    <t>000 1 05 01010 01 0000 110</t>
  </si>
  <si>
    <t>Налог, взимаемый с плательщиков, выбравших в качестве объекта налогообложения доходы</t>
  </si>
  <si>
    <t>000 1 05 01020 01 0000 110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</si>
  <si>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</si>
  <si>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000 1 05 01050 01 0000 110</t>
  </si>
  <si>
    <t>Минимальный налог(за налоговые периоды, истекшие до 1.01.16)</t>
  </si>
  <si>
    <t>000 1 05 02000 02 0000 110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</si>
  <si>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</si>
  <si>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</si>
  <si>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(истекшие до 1 января 2011г)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</si>
  <si>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</si>
  <si>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</si>
  <si>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</si>
  <si>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</si>
  <si>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000 1 05 03020 01 0000 110</t>
  </si>
  <si>
    <t>Единый сельскохозяйственный налог (за налоговые периоды, истекшие до 1.01.11 г.)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</si>
  <si>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</si>
  <si>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</si>
  <si>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</si>
  <si>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</t>
  </si>
  <si>
    <t>000 1 08 03010 01 1000 110</t>
  </si>
  <si>
    <t>Государственная пошлина по делам рассм. в судах общей юрисдикции</t>
  </si>
  <si>
    <t>000 1 08 06000 01 0000 110</t>
  </si>
  <si>
    <t>Государственная пошлина за совершение действий, связанных с приобретением гражданства РФ</t>
  </si>
  <si>
    <t>000 1 08 07000 01 0000 110</t>
  </si>
  <si>
    <t>Государственная пошлина за гос. регистрацию, а также за совершение прочих юр. значимых действий</t>
  </si>
  <si>
    <t>000 1 08 07010 01 0000 110</t>
  </si>
  <si>
    <t>Государственная пошлина за гос. регистрацию юр. лица, физлиц в качестве ИП</t>
  </si>
  <si>
    <t>000 1 08 07020 01 0000 110</t>
  </si>
  <si>
    <t>Государственная пошлина на гос. регистрацию прав, ограничений прав на недвижимое имущество</t>
  </si>
  <si>
    <t>000 1 08 07100 01 0000 110</t>
  </si>
  <si>
    <t>Государственная пошлина за выдачу и обмен паспорта гражданина Российской Федерации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</si>
  <si>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</si>
  <si>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</si>
  <si>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</si>
  <si>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</si>
  <si>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</si>
  <si>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</si>
  <si>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</si>
  <si>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</si>
  <si>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000 111 05010 00 0000 120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</si>
  <si>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</si>
  <si>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000 1 11 05013 05 0000 120</t>
  </si>
  <si>
    <t>000 1 11 05020 00 0000 120</t>
  </si>
  <si>
    <t>Доходы, получаемые в виде арендной платы за земельные участки государственная собственность на которые разграничена</t>
  </si>
  <si>
    <t>000 1 11 05025 05 0000 120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</si>
  <si>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</si>
  <si>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</si>
  <si>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</si>
  <si>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</si>
  <si>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000 1 11 05313 05 0000 120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</si>
  <si>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</si>
  <si>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000 1 11 09040 05 0000 120</t>
  </si>
  <si>
    <t>Прочие поступления от использования имущества</t>
  </si>
  <si>
    <t>000 1 11 09045 05 0000 120</t>
  </si>
  <si>
    <t>000 1 12 00000 00 0000 000</t>
  </si>
  <si>
    <t>Платежи при пользовании природными ресурсами</t>
  </si>
  <si>
    <t>000 1 12 01010 01 0000 120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</si>
  <si>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</si>
  <si>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</si>
  <si>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000 1 12 01040 01 0000 120</t>
  </si>
  <si>
    <t>Плата за выбросы загрязняющих веществ в водные объекты</t>
  </si>
  <si>
    <t>000 1 12 01041 01 0000 120</t>
  </si>
  <si>
    <t>Плата за размещение отходов производства и потребления</t>
  </si>
  <si>
    <t>000 1 12 01050 01 0000 120</t>
  </si>
  <si>
    <t>Плата за иные виды негативного воздействия на окружающую среду</t>
  </si>
  <si>
    <t>000 1 12 01070 01 0000 120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</si>
  <si>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</si>
  <si>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>000 1 13 00000 00 0000 000</t>
  </si>
  <si>
    <t xml:space="preserve">Доходы от оказания платных услуг и компенсации затрат государства </t>
  </si>
  <si>
    <t>000 1 13 02990 00 0000 130</t>
  </si>
  <si>
    <t>Прочие доходы от компенсации затрат государства</t>
  </si>
  <si>
    <t>000 1 13 02995 05 0000 130</t>
  </si>
  <si>
    <t>Прочие доходы от компенсации затрат бюджетов муниципальных районов</t>
  </si>
  <si>
    <t>000 1 14 000 00 0000 000</t>
  </si>
  <si>
    <t>Доходы от продажи земельных участков</t>
  </si>
  <si>
    <t>000 1 14 02052 05 0000 410</t>
  </si>
  <si>
    <t>Доходы от реализации иного имущества, находящегося в собственности муниципальных районов, в части реализации материальных запасов по указанному имуществу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</si>
  <si>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</si>
  <si>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районов</t>
  </si>
  <si>
    <t>000 1 14 06025 05 0000 430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</si>
  <si>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</si>
  <si>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000 1 16 00000 00 0000 000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</si>
  <si>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</si>
  <si>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</si>
  <si>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</si>
  <si>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</si>
  <si>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</si>
  <si>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</si>
  <si>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</si>
  <si>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</si>
  <si>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</si>
  <si>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</si>
  <si>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</si>
  <si>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</si>
  <si>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</si>
  <si>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</si>
  <si>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</si>
  <si>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</si>
  <si>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</si>
  <si>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</si>
  <si>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</si>
  <si>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</si>
  <si>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</si>
  <si>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</si>
  <si>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</si>
  <si>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</si>
  <si>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</si>
  <si>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</si>
  <si>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</si>
  <si>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</si>
  <si>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</si>
  <si>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</si>
  <si>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</si>
  <si>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</si>
  <si>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</si>
  <si>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</si>
  <si>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</si>
  <si>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</si>
  <si>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</si>
  <si>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</si>
  <si>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</si>
  <si>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</si>
  <si>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</si>
  <si>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</si>
  <si>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</si>
  <si>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</si>
  <si>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</si>
  <si>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</si>
  <si>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</si>
  <si>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000 1 17 00000 00 0000 000</t>
  </si>
  <si>
    <t>Прочие неналоговые доходы</t>
  </si>
  <si>
    <t>000 1 17 01050 05 0000 180</t>
  </si>
  <si>
    <t xml:space="preserve">Невыясненные поступления, зачисляемые в местные б-ты </t>
  </si>
  <si>
    <t>000 1 17 05050 05 0000 180</t>
  </si>
  <si>
    <t>000 2 00 00000 00 0000 000</t>
  </si>
  <si>
    <t>Безвозмездные перечисления</t>
  </si>
  <si>
    <t>000 2 02 00000 00 0000 000</t>
  </si>
  <si>
    <t>Безвозмездные перечисления от других бюджетов</t>
  </si>
  <si>
    <t>000 2 02 15000 00 0000 150</t>
  </si>
  <si>
    <t>Дотации от других уровней бюджетной системы</t>
  </si>
  <si>
    <t>000 2 02 15001 05 0000 150</t>
  </si>
  <si>
    <t>Дотации на выравнивание уровня бюджетной обеспеченности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</si>
  <si>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</si>
  <si>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</si>
  <si>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>000 2 02 02000 00 0000 150</t>
  </si>
  <si>
    <t>Субсидии бюджетам субъектов. РФ и МО (межбюджетные субсидии)</t>
  </si>
  <si>
    <t>000 2 02 25097 05 0000 150</t>
  </si>
  <si>
    <t>Субсидии на создание в общеобраз.орг..,условий для занятия физкультурой</t>
  </si>
  <si>
    <t>000 2 02 25228 05 0000 150</t>
  </si>
  <si>
    <t>Субсидии на оснащение объектов инфраструктуры спортивно-технологическим оборудованием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</si>
  <si>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</si>
  <si>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</si>
  <si>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000 2 02 25467 05 0000 150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</si>
  <si>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 человек</t>
  </si>
  <si>
    <t>000 2 02 25497 05 0000 150</t>
  </si>
  <si>
    <t>Субсидии бюджетам на реализацию мероприятий по обеспечению жильем молодых семей.</t>
  </si>
  <si>
    <t>000 2 02 25519 05 0000 150</t>
  </si>
  <si>
    <t>Субсидия на поддержку отрасли культуры</t>
  </si>
  <si>
    <t>000 2 02 29999 05 0000 150</t>
  </si>
  <si>
    <t>Прочие субсидии</t>
  </si>
  <si>
    <t>Субсидия на реал.мер. ОЦП "Развитие торговли в Орен. Обл." на 2014-2016 гг. (ГСМ)</t>
  </si>
  <si>
    <t>Субсидии на совершенствование организации питания учащихся в общеобразовательных организациях</t>
  </si>
  <si>
    <t>Субсидии для центров образования цифрового и гуманитарного профилей "Точка роста"</t>
  </si>
  <si>
    <t>Субсидия на организацию подвоза обучающихся в муниципальных общеобразовательных организациях</t>
  </si>
  <si>
    <t>Субсидии на проведение кап ремонта в спортивных залах общеобразовательных организациях</t>
  </si>
  <si>
    <t>Субсидии на развитие инфраструктуры общего и дополн образования посредством кап ремонта школы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</si>
  <si>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</si>
  <si>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Субсидии молодым семьям для отдельных категорий граждан</t>
  </si>
  <si>
    <t>000 2 02 30000 00 0000 150</t>
  </si>
  <si>
    <t>Субвенции бюджетам субъектов РФ и мун. образований</t>
  </si>
  <si>
    <t>000 2 02 03024 05 0000 150</t>
  </si>
  <si>
    <t>Субвенции на осуществление переданных полномочий</t>
  </si>
  <si>
    <t>000 2 02 30024 05 0000 150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</si>
  <si>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</si>
  <si>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водоснабжение, водоотведение и в области обращения с твердыми коммунальными отходами 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</si>
  <si>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</si>
  <si>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</si>
  <si>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</si>
  <si>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</si>
  <si>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</si>
  <si>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</si>
  <si>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</si>
  <si>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</si>
  <si>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000 2 02 30029 05 0000 150</t>
  </si>
  <si>
    <t>Выплата компенсации части родительской платы</t>
  </si>
  <si>
    <t>000 2 02 35082 05 0000 150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</si>
  <si>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Ф (R0820)</t>
    </r>
  </si>
  <si>
    <t>000 2 02 35118 05 0000 150</t>
  </si>
  <si>
    <r>
      <t xml:space="preserve">Субвенции на осущ. полном. по перв.воин. учету </t>
    </r>
    <r>
      <rPr>
        <b/>
        <sz val="9"/>
        <rFont val="Times New Roman"/>
        <family val="1"/>
        <charset val="204"/>
      </rPr>
      <t>Ф</t>
    </r>
  </si>
  <si>
    <t>000 2 02 35120 05 0000 150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</si>
  <si>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</si>
  <si>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000 2 02 35260 05 0000 150</t>
  </si>
  <si>
    <r>
      <t xml:space="preserve">Субвенции. на выплату пособия при всех формах устройства детей,лишен.родит.попечения в семью </t>
    </r>
    <r>
      <rPr>
        <b/>
        <sz val="9"/>
        <rFont val="Times New Roman"/>
        <family val="1"/>
        <charset val="204"/>
      </rPr>
      <t>Ф</t>
    </r>
  </si>
  <si>
    <t>000 2 02 35930 05 0000 150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</si>
  <si>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</si>
  <si>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000 2 02 39998 05 0000 150</t>
  </si>
  <si>
    <t>Единая субвенция на осуществление отдельных гос. полномочий</t>
  </si>
  <si>
    <t>000 2 02 39999 00 0000 150</t>
  </si>
  <si>
    <t>Прочие субвенции</t>
  </si>
  <si>
    <t>000 2 02 39999 05 0000 150</t>
  </si>
  <si>
    <t>Прочие субвенции, зачисляемые. в бюджеты муниципальных. районов</t>
  </si>
  <si>
    <t>000 2 02 40000 00 0000 150</t>
  </si>
  <si>
    <t>Иные межбюджетные трансферты</t>
  </si>
  <si>
    <t>000 2 02 40014 05 0000 150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</si>
  <si>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</si>
  <si>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000 2 02 45303 05 0000 150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</si>
  <si>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</si>
  <si>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000 2 02 45454 05 0000 150</t>
  </si>
  <si>
    <t>Межбюджетные трансферты, передаваемые бюджетам муниципальных районов на создание модельных муниципальных библиотек</t>
  </si>
  <si>
    <t>000 2 02 49999 00 0000 150</t>
  </si>
  <si>
    <t>Прочие межбюджетные трансферты</t>
  </si>
  <si>
    <t>000 2 07 50000 00 0000 000</t>
  </si>
  <si>
    <t>Прочие безвозмездные поступления в бюджеты муниц.районов</t>
  </si>
  <si>
    <t>000 2 18 00000 00 0000 000</t>
  </si>
  <si>
    <t>Доходы бюджетов мун.районов от возврата субсидий и субвенций прошлых лет</t>
  </si>
  <si>
    <t>000 2 19 00000 00 0000 000</t>
  </si>
  <si>
    <t>Возврат остатков субсидий и субвенций прошлых лет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</si>
  <si>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</si>
  <si>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</si>
  <si>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</si>
  <si>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Н.А.Данилова</t>
  </si>
  <si>
    <t>Исполнитель: Е.М.Горяинова</t>
  </si>
  <si>
    <t>(2-17-99)</t>
  </si>
  <si>
    <t xml:space="preserve"> на 1 февраля 2021 года</t>
  </si>
  <si>
    <t>факт на 1 февраля 2021</t>
  </si>
  <si>
    <t>факт на 1 февраля 2020</t>
  </si>
  <si>
    <t xml:space="preserve"> план годовой</t>
  </si>
  <si>
    <t>000 1 03 00000 00 0000 110</t>
  </si>
  <si>
    <t xml:space="preserve">Налоги на товары (работы, услуги) реализуемые на территории РФ </t>
  </si>
  <si>
    <t>000 1 03 02000 01 0000 110</t>
  </si>
  <si>
    <t>Акцизы по подакцизным товарам производимые на территории РФ</t>
  </si>
  <si>
    <t>000 1 03 02230 01 0000 110</t>
  </si>
  <si>
    <t>Доходы от уплаты акцизов на дизельное топливо</t>
  </si>
  <si>
    <t>000 1 03 02240 01 0000 110</t>
  </si>
  <si>
    <t>Доходы от уплаты акцизов на моторные масла</t>
  </si>
  <si>
    <t>000 1 03 02250 01 0000 110</t>
  </si>
  <si>
    <t>Доходы от уплаты акцизов на автомобильный бензин</t>
  </si>
  <si>
    <t>000 1 03 02260 01 0000 110</t>
  </si>
  <si>
    <t>Доходы от уплаты акцизов на прямогонный бензин</t>
  </si>
  <si>
    <t>000 1 11 09080 05 0000 120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</si>
  <si>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</si>
  <si>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</si>
  <si>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</si>
  <si>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</si>
  <si>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</si>
  <si>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Субвенция на питание детей с ограниченными возможностями</t>
  </si>
  <si>
    <t>000 2 02 35469 05 0000 150</t>
  </si>
  <si>
    <t>Субвенция бюджетам муниципальных районов на проведение Всероссийской переписи населения 2020 года</t>
  </si>
  <si>
    <t>1 16 11000 01 0000 140</t>
  </si>
  <si>
    <t>1 16 11050 01 0000 140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</si>
  <si>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</si>
  <si>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</si>
  <si>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Доходы бюджетов от возврата субсидий и субвенций прошлых лет</t>
  </si>
  <si>
    <t>000 2 18 60010 05 0000 150</t>
  </si>
  <si>
    <t>000 2 19 60010 05 0000 150</t>
  </si>
  <si>
    <t>Возврат прочих остатков субсидий и субвенций из бюджетов муницип. районов</t>
  </si>
  <si>
    <t xml:space="preserve"> первоначальный план</t>
  </si>
  <si>
    <t xml:space="preserve"> на 1 марта 2021 года</t>
  </si>
  <si>
    <t>факт на 1 марта 2021</t>
  </si>
  <si>
    <t>факт на 1 марта 2020</t>
  </si>
  <si>
    <t xml:space="preserve"> на 1 апреля 2021 года</t>
  </si>
  <si>
    <t>факт на 1 апреля 2021</t>
  </si>
  <si>
    <t>факт на 1 апреля 2020</t>
  </si>
  <si>
    <t xml:space="preserve"> Уточненный план годовой</t>
  </si>
  <si>
    <t>1 16 01053 01 0035 140</t>
  </si>
  <si>
    <t>1 16 01063 01 9000 140</t>
  </si>
  <si>
    <t>1 16 01203 01 9000 140</t>
  </si>
  <si>
    <t>000 2 07 05030 05 0000150</t>
  </si>
  <si>
    <t>Прочие безвозмездные поступления в бюджеты муниципальных районов</t>
  </si>
  <si>
    <t xml:space="preserve"> на 1 мая 2021 года</t>
  </si>
  <si>
    <t>факт на 1 мая 2021</t>
  </si>
  <si>
    <t>факт на 1 мая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</si>
</sst>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00"/>
    <numFmt numFmtId="166" formatCode="#,##0.0"/>
    <numFmt numFmtId="167" formatCode="[$-419]General"/>
    <numFmt numFmtId="168" formatCode="0.0"/>
    <numFmt numFmtId="169" formatCode="0.000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7" fontId="9" fillId="0" borderId="0" applyBorder="0" applyProtection="0"/>
  </cellStyleXfs>
  <cellXfs count="237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" borderId="0" xfId="0" applyNumberFormat="1" applyFont="1" applyFill="1" applyBorder="1"/>
    <xf numFmtId="0" fontId="1" fillId="0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6" xfId="0" applyNumberFormat="1" applyFont="1" applyFill="1" applyBorder="1"/>
    <xf numFmtId="166" fontId="2" fillId="2" borderId="6" xfId="0" applyNumberFormat="1" applyFont="1" applyFill="1" applyBorder="1"/>
    <xf numFmtId="165" fontId="2" fillId="2" borderId="3" xfId="0" applyNumberFormat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4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5" fontId="1" fillId="0" borderId="8" xfId="0" applyNumberFormat="1" applyFont="1" applyFill="1" applyBorder="1"/>
    <xf numFmtId="166" fontId="1" fillId="2" borderId="8" xfId="0" applyNumberFormat="1" applyFont="1" applyFill="1" applyBorder="1"/>
    <xf numFmtId="165" fontId="1" fillId="2" borderId="8" xfId="0" applyNumberFormat="1" applyFont="1" applyFill="1" applyBorder="1"/>
    <xf numFmtId="49" fontId="1" fillId="2" borderId="9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 wrapText="1"/>
    </xf>
    <xf numFmtId="165" fontId="1" fillId="0" borderId="10" xfId="0" applyNumberFormat="1" applyFont="1" applyFill="1" applyBorder="1"/>
    <xf numFmtId="165" fontId="1" fillId="2" borderId="10" xfId="0" applyNumberFormat="1" applyFont="1" applyFill="1" applyBorder="1"/>
    <xf numFmtId="0" fontId="6" fillId="2" borderId="10" xfId="0" applyFont="1" applyFill="1" applyBorder="1" applyAlignment="1">
      <alignment horizontal="left" vertical="distributed" wrapText="1"/>
    </xf>
    <xf numFmtId="49" fontId="1" fillId="2" borderId="9" xfId="1" applyNumberFormat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distributed" wrapText="1"/>
    </xf>
    <xf numFmtId="0" fontId="2" fillId="2" borderId="2" xfId="0" applyFont="1" applyFill="1" applyBorder="1"/>
    <xf numFmtId="166" fontId="2" fillId="2" borderId="11" xfId="0" applyNumberFormat="1" applyFont="1" applyFill="1" applyBorder="1"/>
    <xf numFmtId="165" fontId="2" fillId="2" borderId="12" xfId="0" applyNumberFormat="1" applyFont="1" applyFill="1" applyBorder="1"/>
    <xf numFmtId="0" fontId="4" fillId="2" borderId="0" xfId="0" applyFont="1" applyFill="1"/>
    <xf numFmtId="0" fontId="1" fillId="2" borderId="8" xfId="0" applyFont="1" applyFill="1" applyBorder="1" applyAlignment="1">
      <alignment wrapText="1"/>
    </xf>
    <xf numFmtId="166" fontId="1" fillId="2" borderId="13" xfId="0" applyNumberFormat="1" applyFont="1" applyFill="1" applyBorder="1"/>
    <xf numFmtId="165" fontId="1" fillId="2" borderId="14" xfId="0" applyNumberFormat="1" applyFont="1" applyFill="1" applyBorder="1"/>
    <xf numFmtId="0" fontId="1" fillId="2" borderId="15" xfId="0" applyFont="1" applyFill="1" applyBorder="1"/>
    <xf numFmtId="0" fontId="3" fillId="2" borderId="10" xfId="0" applyFont="1" applyFill="1" applyBorder="1" applyAlignment="1">
      <alignment wrapText="1"/>
    </xf>
    <xf numFmtId="165" fontId="1" fillId="0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5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/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wrapText="1"/>
    </xf>
    <xf numFmtId="166" fontId="1" fillId="2" borderId="17" xfId="0" applyNumberFormat="1" applyFont="1" applyFill="1" applyBorder="1"/>
    <xf numFmtId="0" fontId="1" fillId="2" borderId="9" xfId="0" applyFont="1" applyFill="1" applyBorder="1"/>
    <xf numFmtId="0" fontId="1" fillId="2" borderId="18" xfId="0" applyFont="1" applyFill="1" applyBorder="1"/>
    <xf numFmtId="165" fontId="1" fillId="0" borderId="18" xfId="0" applyNumberFormat="1" applyFont="1" applyFill="1" applyBorder="1"/>
    <xf numFmtId="165" fontId="1" fillId="2" borderId="18" xfId="0" applyNumberFormat="1" applyFont="1" applyFill="1" applyBorder="1"/>
    <xf numFmtId="165" fontId="2" fillId="2" borderId="6" xfId="0" applyNumberFormat="1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2" borderId="17" xfId="0" applyFont="1" applyFill="1" applyBorder="1"/>
    <xf numFmtId="165" fontId="1" fillId="0" borderId="19" xfId="0" applyNumberFormat="1" applyFont="1" applyFill="1" applyBorder="1"/>
    <xf numFmtId="0" fontId="3" fillId="2" borderId="10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wrapText="1"/>
    </xf>
    <xf numFmtId="0" fontId="1" fillId="2" borderId="1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top" wrapText="1"/>
    </xf>
    <xf numFmtId="165" fontId="1" fillId="0" borderId="18" xfId="0" applyNumberFormat="1" applyFont="1" applyFill="1" applyBorder="1" applyAlignment="1">
      <alignment horizontal="right"/>
    </xf>
    <xf numFmtId="166" fontId="1" fillId="2" borderId="18" xfId="0" applyNumberFormat="1" applyFont="1" applyFill="1" applyBorder="1"/>
    <xf numFmtId="165" fontId="1" fillId="2" borderId="18" xfId="0" applyNumberFormat="1" applyFont="1" applyFill="1" applyBorder="1" applyAlignment="1">
      <alignment horizontal="right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horizontal="right"/>
    </xf>
    <xf numFmtId="0" fontId="3" fillId="2" borderId="0" xfId="0" applyFont="1" applyFill="1"/>
    <xf numFmtId="0" fontId="1" fillId="0" borderId="10" xfId="0" applyFont="1" applyBorder="1" applyAlignment="1">
      <alignment wrapText="1"/>
    </xf>
    <xf numFmtId="165" fontId="1" fillId="0" borderId="29" xfId="0" applyNumberFormat="1" applyFont="1" applyFill="1" applyBorder="1"/>
    <xf numFmtId="165" fontId="1" fillId="2" borderId="29" xfId="0" applyNumberFormat="1" applyFont="1" applyFill="1" applyBorder="1"/>
    <xf numFmtId="165" fontId="1" fillId="0" borderId="29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2" fillId="2" borderId="11" xfId="0" applyFont="1" applyFill="1" applyBorder="1" applyAlignment="1">
      <alignment horizontal="center" vertical="center"/>
    </xf>
    <xf numFmtId="165" fontId="2" fillId="0" borderId="30" xfId="0" applyNumberFormat="1" applyFont="1" applyFill="1" applyBorder="1"/>
    <xf numFmtId="165" fontId="2" fillId="2" borderId="30" xfId="0" applyNumberFormat="1" applyFont="1" applyFill="1" applyBorder="1"/>
    <xf numFmtId="0" fontId="3" fillId="2" borderId="31" xfId="0" applyFont="1" applyFill="1" applyBorder="1"/>
    <xf numFmtId="0" fontId="1" fillId="2" borderId="32" xfId="0" applyFont="1" applyFill="1" applyBorder="1"/>
    <xf numFmtId="165" fontId="1" fillId="0" borderId="17" xfId="0" applyNumberFormat="1" applyFont="1" applyFill="1" applyBorder="1"/>
    <xf numFmtId="165" fontId="1" fillId="2" borderId="17" xfId="0" applyNumberFormat="1" applyFont="1" applyFill="1" applyBorder="1"/>
    <xf numFmtId="165" fontId="1" fillId="0" borderId="7" xfId="0" applyNumberFormat="1" applyFont="1" applyFill="1" applyBorder="1"/>
    <xf numFmtId="0" fontId="2" fillId="2" borderId="3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6" fillId="0" borderId="0" xfId="0" applyFont="1"/>
    <xf numFmtId="0" fontId="1" fillId="2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wrapText="1"/>
    </xf>
    <xf numFmtId="166" fontId="1" fillId="2" borderId="29" xfId="0" applyNumberFormat="1" applyFont="1" applyFill="1" applyBorder="1"/>
    <xf numFmtId="0" fontId="2" fillId="2" borderId="34" xfId="0" applyFont="1" applyFill="1" applyBorder="1"/>
    <xf numFmtId="0" fontId="2" fillId="2" borderId="34" xfId="0" applyFont="1" applyFill="1" applyBorder="1" applyAlignment="1">
      <alignment horizontal="center"/>
    </xf>
    <xf numFmtId="165" fontId="4" fillId="2" borderId="23" xfId="0" applyNumberFormat="1" applyFont="1" applyFill="1" applyBorder="1"/>
    <xf numFmtId="166" fontId="2" fillId="2" borderId="23" xfId="0" applyNumberFormat="1" applyFont="1" applyFill="1" applyBorder="1"/>
    <xf numFmtId="165" fontId="2" fillId="2" borderId="24" xfId="0" applyNumberFormat="1" applyFont="1" applyFill="1" applyBorder="1"/>
    <xf numFmtId="0" fontId="1" fillId="2" borderId="32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165" fontId="4" fillId="0" borderId="30" xfId="0" applyNumberFormat="1" applyFont="1" applyFill="1" applyBorder="1"/>
    <xf numFmtId="166" fontId="2" fillId="2" borderId="30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top" wrapText="1"/>
    </xf>
    <xf numFmtId="0" fontId="1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5" fontId="1" fillId="2" borderId="8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/>
    </xf>
    <xf numFmtId="165" fontId="2" fillId="0" borderId="36" xfId="0" applyNumberFormat="1" applyFont="1" applyFill="1" applyBorder="1"/>
    <xf numFmtId="166" fontId="2" fillId="2" borderId="36" xfId="0" applyNumberFormat="1" applyFont="1" applyFill="1" applyBorder="1"/>
    <xf numFmtId="165" fontId="2" fillId="2" borderId="37" xfId="0" applyNumberFormat="1" applyFont="1" applyFill="1" applyBorder="1"/>
    <xf numFmtId="0" fontId="2" fillId="2" borderId="27" xfId="0" applyFont="1" applyFill="1" applyBorder="1" applyAlignment="1">
      <alignment horizontal="center"/>
    </xf>
    <xf numFmtId="165" fontId="2" fillId="0" borderId="10" xfId="0" applyNumberFormat="1" applyFont="1" applyFill="1" applyBorder="1"/>
    <xf numFmtId="166" fontId="2" fillId="2" borderId="10" xfId="0" applyNumberFormat="1" applyFont="1" applyFill="1" applyBorder="1"/>
    <xf numFmtId="165" fontId="2" fillId="2" borderId="38" xfId="0" applyNumberFormat="1" applyFont="1" applyFill="1" applyBorder="1"/>
    <xf numFmtId="0" fontId="2" fillId="2" borderId="39" xfId="0" applyFont="1" applyFill="1" applyBorder="1" applyAlignment="1">
      <alignment horizontal="center"/>
    </xf>
    <xf numFmtId="165" fontId="2" fillId="0" borderId="29" xfId="0" applyNumberFormat="1" applyFont="1" applyFill="1" applyBorder="1"/>
    <xf numFmtId="165" fontId="2" fillId="2" borderId="29" xfId="0" applyNumberFormat="1" applyFont="1" applyFill="1" applyBorder="1"/>
    <xf numFmtId="166" fontId="2" fillId="2" borderId="29" xfId="0" applyNumberFormat="1" applyFont="1" applyFill="1" applyBorder="1"/>
    <xf numFmtId="165" fontId="2" fillId="2" borderId="40" xfId="0" applyNumberFormat="1" applyFont="1" applyFill="1" applyBorder="1"/>
    <xf numFmtId="165" fontId="1" fillId="0" borderId="18" xfId="0" applyNumberFormat="1" applyFont="1" applyFill="1" applyBorder="1" applyAlignment="1">
      <alignment wrapText="1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2" fillId="2" borderId="41" xfId="0" applyFont="1" applyFill="1" applyBorder="1" applyAlignment="1">
      <alignment horizontal="center"/>
    </xf>
    <xf numFmtId="165" fontId="2" fillId="2" borderId="36" xfId="0" applyNumberFormat="1" applyFont="1" applyFill="1" applyBorder="1"/>
    <xf numFmtId="0" fontId="2" fillId="2" borderId="42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165" fontId="8" fillId="0" borderId="10" xfId="0" applyNumberFormat="1" applyFont="1" applyFill="1" applyBorder="1"/>
    <xf numFmtId="0" fontId="1" fillId="2" borderId="42" xfId="0" applyFont="1" applyFill="1" applyBorder="1" applyAlignment="1">
      <alignment vertical="center"/>
    </xf>
    <xf numFmtId="0" fontId="1" fillId="2" borderId="42" xfId="0" applyFont="1" applyFill="1" applyBorder="1" applyAlignment="1">
      <alignment wrapText="1"/>
    </xf>
    <xf numFmtId="165" fontId="1" fillId="0" borderId="29" xfId="0" applyNumberFormat="1" applyFont="1" applyFill="1" applyBorder="1" applyAlignment="1">
      <alignment wrapText="1"/>
    </xf>
    <xf numFmtId="167" fontId="7" fillId="0" borderId="10" xfId="2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vertical="center"/>
    </xf>
    <xf numFmtId="0" fontId="1" fillId="2" borderId="43" xfId="0" applyFont="1" applyFill="1" applyBorder="1" applyAlignment="1">
      <alignment wrapText="1"/>
    </xf>
    <xf numFmtId="165" fontId="1" fillId="2" borderId="19" xfId="0" applyNumberFormat="1" applyFont="1" applyFill="1" applyBorder="1"/>
    <xf numFmtId="166" fontId="1" fillId="2" borderId="19" xfId="0" applyNumberFormat="1" applyFont="1" applyFill="1" applyBorder="1"/>
    <xf numFmtId="0" fontId="1" fillId="2" borderId="44" xfId="0" applyFont="1" applyFill="1" applyBorder="1" applyAlignment="1">
      <alignment wrapText="1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wrapText="1"/>
    </xf>
    <xf numFmtId="0" fontId="2" fillId="2" borderId="35" xfId="0" applyFont="1" applyFill="1" applyBorder="1"/>
    <xf numFmtId="0" fontId="2" fillId="2" borderId="39" xfId="0" applyFont="1" applyFill="1" applyBorder="1"/>
    <xf numFmtId="0" fontId="3" fillId="0" borderId="0" xfId="0" applyFont="1" applyFill="1" applyBorder="1"/>
    <xf numFmtId="2" fontId="1" fillId="0" borderId="0" xfId="0" applyNumberFormat="1" applyFont="1" applyFill="1" applyBorder="1"/>
    <xf numFmtId="168" fontId="2" fillId="2" borderId="0" xfId="0" applyNumberFormat="1" applyFont="1" applyFill="1" applyBorder="1"/>
    <xf numFmtId="1" fontId="2" fillId="2" borderId="0" xfId="0" applyNumberFormat="1" applyFont="1" applyFill="1" applyBorder="1"/>
    <xf numFmtId="169" fontId="2" fillId="0" borderId="0" xfId="0" applyNumberFormat="1" applyFont="1" applyFill="1" applyBorder="1"/>
    <xf numFmtId="164" fontId="2" fillId="2" borderId="0" xfId="0" applyNumberFormat="1" applyFont="1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49" fontId="2" fillId="0" borderId="11" xfId="1" applyNumberFormat="1" applyFont="1" applyBorder="1" applyAlignment="1">
      <alignment vertical="center"/>
    </xf>
    <xf numFmtId="49" fontId="1" fillId="0" borderId="8" xfId="1" applyNumberFormat="1" applyFont="1" applyBorder="1" applyAlignment="1"/>
    <xf numFmtId="0" fontId="1" fillId="0" borderId="0" xfId="0" applyFont="1"/>
    <xf numFmtId="49" fontId="3" fillId="0" borderId="8" xfId="1" applyNumberFormat="1" applyFont="1" applyBorder="1" applyAlignment="1"/>
    <xf numFmtId="0" fontId="3" fillId="0" borderId="9" xfId="1" applyFont="1" applyBorder="1" applyAlignment="1">
      <alignment horizontal="left" wrapText="1"/>
    </xf>
    <xf numFmtId="49" fontId="3" fillId="0" borderId="17" xfId="1" applyNumberFormat="1" applyFont="1" applyBorder="1" applyAlignment="1"/>
    <xf numFmtId="0" fontId="3" fillId="0" borderId="15" xfId="1" applyFont="1" applyBorder="1" applyAlignment="1">
      <alignment horizontal="left" wrapText="1"/>
    </xf>
    <xf numFmtId="0" fontId="2" fillId="0" borderId="30" xfId="1" applyFont="1" applyBorder="1" applyAlignment="1">
      <alignment horizontal="center" vertical="distributed" wrapText="1"/>
    </xf>
    <xf numFmtId="165" fontId="3" fillId="0" borderId="10" xfId="0" applyNumberFormat="1" applyFont="1" applyFill="1" applyBorder="1"/>
    <xf numFmtId="165" fontId="3" fillId="2" borderId="10" xfId="0" applyNumberFormat="1" applyFont="1" applyFill="1" applyBorder="1"/>
    <xf numFmtId="165" fontId="3" fillId="0" borderId="18" xfId="0" applyNumberFormat="1" applyFont="1" applyFill="1" applyBorder="1"/>
    <xf numFmtId="165" fontId="3" fillId="2" borderId="18" xfId="0" applyNumberFormat="1" applyFont="1" applyFill="1" applyBorder="1"/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65" fontId="2" fillId="2" borderId="24" xfId="0" applyNumberFormat="1" applyFont="1" applyFill="1" applyBorder="1"/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/>
    <xf numFmtId="165" fontId="2" fillId="2" borderId="23" xfId="0" applyNumberFormat="1" applyFont="1" applyFill="1" applyBorder="1"/>
    <xf numFmtId="165" fontId="1" fillId="0" borderId="8" xfId="0" applyNumberFormat="1" applyFont="1" applyFill="1" applyBorder="1" applyAlignment="1">
      <alignment horizontal="right"/>
    </xf>
    <xf numFmtId="165" fontId="2" fillId="0" borderId="17" xfId="0" applyNumberFormat="1" applyFont="1" applyFill="1" applyBorder="1"/>
    <xf numFmtId="0" fontId="1" fillId="2" borderId="7" xfId="0" applyFont="1" applyFill="1" applyBorder="1" applyAlignment="1">
      <alignment horizontal="left"/>
    </xf>
    <xf numFmtId="165" fontId="2" fillId="2" borderId="24" xfId="0" applyNumberFormat="1" applyFont="1" applyFill="1" applyBorder="1"/>
    <xf numFmtId="166" fontId="2" fillId="2" borderId="22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2" borderId="21" xfId="0" applyNumberFormat="1" applyFont="1" applyFill="1" applyBorder="1"/>
    <xf numFmtId="165" fontId="2" fillId="2" borderId="24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/>
    <xf numFmtId="165" fontId="2" fillId="0" borderId="5" xfId="0" applyNumberFormat="1" applyFont="1" applyFill="1" applyBorder="1"/>
    <xf numFmtId="166" fontId="2" fillId="2" borderId="20" xfId="0" applyNumberFormat="1" applyFont="1" applyFill="1" applyBorder="1"/>
    <xf numFmtId="166" fontId="2" fillId="2" borderId="22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248</v>
      </c>
      <c r="C4" s="3"/>
      <c r="D4" s="3"/>
      <c r="G4" s="9"/>
      <c r="H4" s="9"/>
    </row>
    <row r="5" spans="1:8" s="10" customFormat="1" ht="12.75" customHeight="1" thickBot="1" x14ac:dyDescent="0.25">
      <c r="A5" s="230" t="s">
        <v>3</v>
      </c>
      <c r="B5" s="220" t="s">
        <v>4</v>
      </c>
      <c r="C5" s="213" t="s">
        <v>281</v>
      </c>
      <c r="D5" s="213" t="s">
        <v>251</v>
      </c>
      <c r="E5" s="234" t="s">
        <v>249</v>
      </c>
      <c r="F5" s="213" t="s">
        <v>250</v>
      </c>
      <c r="G5" s="218" t="s">
        <v>5</v>
      </c>
      <c r="H5" s="219"/>
    </row>
    <row r="6" spans="1:8" s="10" customFormat="1" x14ac:dyDescent="0.2">
      <c r="A6" s="231"/>
      <c r="B6" s="233"/>
      <c r="C6" s="214"/>
      <c r="D6" s="214"/>
      <c r="E6" s="235"/>
      <c r="F6" s="214"/>
      <c r="G6" s="220" t="s">
        <v>6</v>
      </c>
      <c r="H6" s="220" t="s">
        <v>7</v>
      </c>
    </row>
    <row r="7" spans="1:8" ht="12.75" thickBot="1" x14ac:dyDescent="0.25">
      <c r="A7" s="232"/>
      <c r="B7" s="221"/>
      <c r="C7" s="215"/>
      <c r="D7" s="215"/>
      <c r="E7" s="236"/>
      <c r="F7" s="215"/>
      <c r="G7" s="221"/>
      <c r="H7" s="221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3699.0501299999996</v>
      </c>
      <c r="F8" s="13">
        <f>F9+F20+F30+F53+F67+F95+F40+F63+F14</f>
        <v>5446.9976800000004</v>
      </c>
      <c r="G8" s="14">
        <f t="shared" ref="G8:G25" si="0">E8/D8*100</f>
        <v>4.3154686513275742</v>
      </c>
      <c r="H8" s="15">
        <f>E8-D8</f>
        <v>-82017.019870000004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2621.1585599999999</v>
      </c>
      <c r="F9" s="13">
        <f>F10</f>
        <v>4473.8463700000002</v>
      </c>
      <c r="G9" s="14">
        <f t="shared" si="0"/>
        <v>4.9910668164594316</v>
      </c>
      <c r="H9" s="15">
        <f t="shared" ref="H9:H25" si="1">E9-D9</f>
        <v>-49895.841440000004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2621.1585599999999</v>
      </c>
      <c r="F10" s="21">
        <f>F11+F12+F13</f>
        <v>4473.8463700000002</v>
      </c>
      <c r="G10" s="22">
        <f t="shared" si="0"/>
        <v>4.9910668164594316</v>
      </c>
      <c r="H10" s="23">
        <f t="shared" si="1"/>
        <v>-49895.841440000004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2566.9013</v>
      </c>
      <c r="F11" s="26">
        <v>4468.1345099999999</v>
      </c>
      <c r="G11" s="22">
        <f>E11/D11*100</f>
        <v>4.9302806161647199</v>
      </c>
      <c r="H11" s="27">
        <f t="shared" si="1"/>
        <v>-49497.098700000002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52.637929999999997</v>
      </c>
      <c r="F12" s="26"/>
      <c r="G12" s="22">
        <f t="shared" si="0"/>
        <v>23.291119469026548</v>
      </c>
      <c r="H12" s="27">
        <f t="shared" si="1"/>
        <v>-173.36207000000002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1.6193299999999999</v>
      </c>
      <c r="F13" s="50">
        <v>5.7118599999999997</v>
      </c>
      <c r="G13" s="47">
        <f t="shared" si="0"/>
        <v>0.71336123348017622</v>
      </c>
      <c r="H13" s="51">
        <f t="shared" si="1"/>
        <v>-225.38067000000001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1.19703</v>
      </c>
      <c r="F14" s="79">
        <f t="shared" si="2"/>
        <v>0</v>
      </c>
      <c r="G14" s="110">
        <f t="shared" si="0"/>
        <v>7.660624290034078</v>
      </c>
      <c r="H14" s="33">
        <f t="shared" si="1"/>
        <v>-14.428720000000002</v>
      </c>
    </row>
    <row r="15" spans="1:8" x14ac:dyDescent="0.2">
      <c r="A15" s="183" t="s">
        <v>254</v>
      </c>
      <c r="B15" s="184" t="s">
        <v>255</v>
      </c>
      <c r="C15" s="21">
        <f t="shared" ref="C15" si="3">C16+C17+C18+C19</f>
        <v>15.625750000000002</v>
      </c>
      <c r="D15" s="21">
        <f t="shared" ref="D15:F15" si="4">D16+D17+D18+D19</f>
        <v>15.625750000000002</v>
      </c>
      <c r="E15" s="21">
        <f t="shared" si="4"/>
        <v>1.19703</v>
      </c>
      <c r="F15" s="21">
        <f t="shared" si="4"/>
        <v>0</v>
      </c>
      <c r="G15" s="22">
        <f t="shared" si="0"/>
        <v>7.660624290034078</v>
      </c>
      <c r="H15" s="23">
        <f t="shared" si="1"/>
        <v>-14.428720000000002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0.54979</v>
      </c>
      <c r="F16" s="190"/>
      <c r="G16" s="22">
        <f t="shared" si="0"/>
        <v>7.6628133545558184</v>
      </c>
      <c r="H16" s="27">
        <f t="shared" si="1"/>
        <v>-6.6249900000000004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3.2399999999999998E-3</v>
      </c>
      <c r="F17" s="190"/>
      <c r="G17" s="22">
        <f t="shared" si="0"/>
        <v>7.9236977256052814</v>
      </c>
      <c r="H17" s="27">
        <f t="shared" si="1"/>
        <v>-3.7650000000000003E-2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0.73768</v>
      </c>
      <c r="F18" s="190"/>
      <c r="G18" s="22">
        <f t="shared" si="0"/>
        <v>7.816054443680394</v>
      </c>
      <c r="H18" s="27">
        <f t="shared" si="1"/>
        <v>-8.700330000000001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-9.3679999999999999E-2</v>
      </c>
      <c r="F19" s="192"/>
      <c r="G19" s="47">
        <f t="shared" si="0"/>
        <v>9.1134610333388455</v>
      </c>
      <c r="H19" s="51">
        <f t="shared" si="1"/>
        <v>0.93425000000000002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593.15969999999993</v>
      </c>
      <c r="F20" s="13">
        <f>F21+F25+F27+F28+F29+F26</f>
        <v>616.12723999999992</v>
      </c>
      <c r="G20" s="32">
        <f t="shared" si="0"/>
        <v>2.735724102942533</v>
      </c>
      <c r="H20" s="33">
        <f t="shared" si="1"/>
        <v>-21088.8403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201.63032999999999</v>
      </c>
      <c r="F21" s="21">
        <f>F22+F23+F24</f>
        <v>268.31943999999999</v>
      </c>
      <c r="G21" s="36">
        <f t="shared" si="0"/>
        <v>1.0575941778127458</v>
      </c>
      <c r="H21" s="37">
        <f t="shared" si="1"/>
        <v>-18863.36967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210.40382</v>
      </c>
      <c r="F22" s="26">
        <v>248.96986000000001</v>
      </c>
      <c r="G22" s="41">
        <f t="shared" si="0"/>
        <v>1.4545718631178708</v>
      </c>
      <c r="H22" s="27">
        <f t="shared" si="1"/>
        <v>-14254.59618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-8.7734900000000007</v>
      </c>
      <c r="F23" s="26">
        <v>19.34958</v>
      </c>
      <c r="G23" s="41">
        <f t="shared" si="0"/>
        <v>-0.19072804347826089</v>
      </c>
      <c r="H23" s="27">
        <f t="shared" si="1"/>
        <v>-4608.7734899999996</v>
      </c>
    </row>
    <row r="24" spans="1:8" ht="12" hidden="1" customHeight="1" x14ac:dyDescent="0.2">
      <c r="A24" s="38" t="s">
        <v>28</v>
      </c>
      <c r="B24" s="39" t="s">
        <v>29</v>
      </c>
      <c r="C24" s="40"/>
      <c r="D24" s="40"/>
      <c r="E24" s="27"/>
      <c r="F24" s="26"/>
      <c r="G24" s="41" t="e">
        <f t="shared" si="0"/>
        <v>#DIV/0!</v>
      </c>
      <c r="H24" s="27">
        <f t="shared" si="1"/>
        <v>0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95.571259999999995</v>
      </c>
      <c r="F25" s="26">
        <v>287.62277999999998</v>
      </c>
      <c r="G25" s="41">
        <f t="shared" si="0"/>
        <v>69.25453623188406</v>
      </c>
      <c r="H25" s="27">
        <f t="shared" si="1"/>
        <v>-42.428740000000005</v>
      </c>
    </row>
    <row r="26" spans="1:8" ht="12" hidden="1" customHeight="1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262.53107999999997</v>
      </c>
      <c r="F27" s="26">
        <v>25.283650000000002</v>
      </c>
      <c r="G27" s="41">
        <f>E27/D27*100</f>
        <v>15.210375434530704</v>
      </c>
      <c r="H27" s="27">
        <f t="shared" ref="H27:H40" si="5">E27-D27</f>
        <v>-1463.46892</v>
      </c>
    </row>
    <row r="28" spans="1:8" ht="12.75" thickBot="1" x14ac:dyDescent="0.25">
      <c r="A28" s="19" t="s">
        <v>36</v>
      </c>
      <c r="B28" s="49" t="s">
        <v>37</v>
      </c>
      <c r="C28" s="50">
        <v>753</v>
      </c>
      <c r="D28" s="50">
        <v>753</v>
      </c>
      <c r="E28" s="51">
        <v>33.427030000000002</v>
      </c>
      <c r="F28" s="50">
        <v>34.90137</v>
      </c>
      <c r="G28" s="41">
        <f>E28/D28*100</f>
        <v>4.4391806108897747</v>
      </c>
      <c r="H28" s="51">
        <f t="shared" si="5"/>
        <v>-719.57296999999994</v>
      </c>
    </row>
    <row r="29" spans="1:8" ht="12.75" hidden="1" customHeight="1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5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6">E31+E33+E34</f>
        <v>72.899990000000003</v>
      </c>
      <c r="F30" s="13">
        <f t="shared" si="6"/>
        <v>178.55351000000002</v>
      </c>
      <c r="G30" s="14">
        <f t="shared" ref="G30:G38" si="7">E30/D30*100</f>
        <v>7.2436397058823525</v>
      </c>
      <c r="H30" s="52">
        <f t="shared" si="5"/>
        <v>-933.50000999999997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67.624989999999997</v>
      </c>
      <c r="F31" s="21">
        <f>F32</f>
        <v>139.37351000000001</v>
      </c>
      <c r="G31" s="22">
        <f t="shared" si="7"/>
        <v>6.7530447373676843</v>
      </c>
      <c r="H31" s="23">
        <f t="shared" si="5"/>
        <v>-933.77500999999995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67.624989999999997</v>
      </c>
      <c r="F32" s="26">
        <v>139.37351000000001</v>
      </c>
      <c r="G32" s="41">
        <f t="shared" si="7"/>
        <v>6.7530447373676843</v>
      </c>
      <c r="H32" s="27">
        <f t="shared" si="5"/>
        <v>-933.77500999999995</v>
      </c>
    </row>
    <row r="33" spans="1:8" ht="12" hidden="1" customHeight="1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7"/>
        <v>#DIV/0!</v>
      </c>
      <c r="H33" s="27">
        <f t="shared" si="5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8">E35+E36+E37+E38+E39</f>
        <v>5.2750000000000004</v>
      </c>
      <c r="F34" s="26">
        <f t="shared" si="8"/>
        <v>39.18</v>
      </c>
      <c r="G34" s="41">
        <f t="shared" si="7"/>
        <v>105.50000000000001</v>
      </c>
      <c r="H34" s="27">
        <f t="shared" si="5"/>
        <v>0.27500000000000036</v>
      </c>
    </row>
    <row r="35" spans="1:8" ht="12" hidden="1" customHeight="1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7"/>
        <v>#DIV/0!</v>
      </c>
      <c r="H35" s="27">
        <f t="shared" si="5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>
        <v>2.3250000000000002</v>
      </c>
      <c r="F36" s="26">
        <v>16.074999999999999</v>
      </c>
      <c r="G36" s="41" t="e">
        <f t="shared" si="7"/>
        <v>#DIV/0!</v>
      </c>
      <c r="H36" s="27">
        <f t="shared" si="5"/>
        <v>2.3250000000000002</v>
      </c>
    </row>
    <row r="37" spans="1:8" x14ac:dyDescent="0.2">
      <c r="A37" s="38" t="s">
        <v>54</v>
      </c>
      <c r="B37" s="44" t="s">
        <v>55</v>
      </c>
      <c r="C37" s="26"/>
      <c r="D37" s="26"/>
      <c r="E37" s="27">
        <v>1.95</v>
      </c>
      <c r="F37" s="26">
        <v>6.1050000000000004</v>
      </c>
      <c r="G37" s="41" t="e">
        <f t="shared" si="7"/>
        <v>#DIV/0!</v>
      </c>
      <c r="H37" s="27">
        <f t="shared" si="5"/>
        <v>1.95</v>
      </c>
    </row>
    <row r="38" spans="1:8" ht="35.25" customHeight="1" x14ac:dyDescent="0.2">
      <c r="A38" s="42" t="s">
        <v>56</v>
      </c>
      <c r="B38" s="58" t="s">
        <v>57</v>
      </c>
      <c r="C38" s="26"/>
      <c r="D38" s="26"/>
      <c r="E38" s="27">
        <v>1</v>
      </c>
      <c r="F38" s="26">
        <v>17</v>
      </c>
      <c r="G38" s="41" t="e">
        <f t="shared" si="7"/>
        <v>#DIV/0!</v>
      </c>
      <c r="H38" s="27">
        <f t="shared" si="5"/>
        <v>1</v>
      </c>
    </row>
    <row r="39" spans="1:8" ht="12" customHeight="1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5"/>
        <v>-5</v>
      </c>
    </row>
    <row r="40" spans="1:8" x14ac:dyDescent="0.2">
      <c r="A40" s="226" t="s">
        <v>60</v>
      </c>
      <c r="B40" s="228" t="s">
        <v>61</v>
      </c>
      <c r="C40" s="222">
        <f>C42+C50</f>
        <v>10138.07425</v>
      </c>
      <c r="D40" s="222">
        <f>D42+D50</f>
        <v>10138.07425</v>
      </c>
      <c r="E40" s="222">
        <f>E42+E50</f>
        <v>212.51345999999998</v>
      </c>
      <c r="F40" s="222">
        <f>F44+F45+F47+F50</f>
        <v>46.418239999999997</v>
      </c>
      <c r="G40" s="224">
        <f>E40/D40*100</f>
        <v>2.0961915918104466</v>
      </c>
      <c r="H40" s="216">
        <f t="shared" si="5"/>
        <v>-9925.5607899999995</v>
      </c>
    </row>
    <row r="41" spans="1:8" ht="12.75" thickBot="1" x14ac:dyDescent="0.25">
      <c r="A41" s="227"/>
      <c r="B41" s="229"/>
      <c r="C41" s="223"/>
      <c r="D41" s="223"/>
      <c r="E41" s="223"/>
      <c r="F41" s="223"/>
      <c r="G41" s="225"/>
      <c r="H41" s="21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194.62717999999998</v>
      </c>
      <c r="F42" s="21">
        <f t="shared" ref="F42" si="9">F43+F45+F47+F49</f>
        <v>35.808389999999996</v>
      </c>
      <c r="G42" s="41">
        <f t="shared" ref="G42:G55" si="10">E42/D42*100</f>
        <v>1.9803185756355066</v>
      </c>
      <c r="H42" s="23">
        <f t="shared" ref="H42:H71" si="11">E42-D42</f>
        <v>-9633.4470700000002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186.13086999999999</v>
      </c>
      <c r="F43" s="26">
        <f>F44</f>
        <v>23.661079999999998</v>
      </c>
      <c r="G43" s="41">
        <f t="shared" si="10"/>
        <v>2.0945823346049539</v>
      </c>
      <c r="H43" s="27">
        <f t="shared" si="11"/>
        <v>-8700.1691299999984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186.13086999999999</v>
      </c>
      <c r="F44" s="65">
        <v>23.661079999999998</v>
      </c>
      <c r="G44" s="66">
        <f t="shared" si="10"/>
        <v>2.0945823346049539</v>
      </c>
      <c r="H44" s="67">
        <f t="shared" si="11"/>
        <v>-8700.1691299999984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10"/>
        <v>0</v>
      </c>
      <c r="H45" s="27">
        <f t="shared" si="11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10"/>
        <v>0</v>
      </c>
      <c r="H46" s="27">
        <f t="shared" si="11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8.4963099999999994</v>
      </c>
      <c r="F47" s="26">
        <f>F48</f>
        <v>12.147309999999999</v>
      </c>
      <c r="G47" s="41">
        <f t="shared" si="10"/>
        <v>6.2426965466568696</v>
      </c>
      <c r="H47" s="67">
        <f t="shared" si="11"/>
        <v>-127.60369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8.4963099999999994</v>
      </c>
      <c r="F48" s="71">
        <v>12.147309999999999</v>
      </c>
      <c r="G48" s="41">
        <f t="shared" si="10"/>
        <v>6.2426965466568696</v>
      </c>
      <c r="H48" s="27">
        <f t="shared" si="11"/>
        <v>-127.60369</v>
      </c>
    </row>
    <row r="49" spans="1:234" s="72" customFormat="1" ht="60.75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10"/>
        <v>0</v>
      </c>
      <c r="H49" s="27">
        <f t="shared" si="11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2">E51+E52</f>
        <v>17.886279999999999</v>
      </c>
      <c r="F50" s="79">
        <f t="shared" si="12"/>
        <v>10.60985</v>
      </c>
      <c r="G50" s="32">
        <f t="shared" si="10"/>
        <v>5.7697677419354836</v>
      </c>
      <c r="H50" s="33">
        <f t="shared" si="11"/>
        <v>-292.11372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17.886279999999999</v>
      </c>
      <c r="F51" s="85">
        <v>10.60985</v>
      </c>
      <c r="G51" s="47">
        <f t="shared" si="10"/>
        <v>5.9620933333333337</v>
      </c>
      <c r="H51" s="37">
        <f t="shared" si="11"/>
        <v>-282.11372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4.0400000000000002E-3</v>
      </c>
      <c r="F53" s="13">
        <f>F54</f>
        <v>0</v>
      </c>
      <c r="G53" s="32">
        <f t="shared" si="10"/>
        <v>3.5761706647782598E-3</v>
      </c>
      <c r="H53" s="33">
        <f t="shared" si="11"/>
        <v>-112.96596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4.0400000000000002E-3</v>
      </c>
      <c r="F54" s="23">
        <f>F55+F56+F57+F58+F59</f>
        <v>0</v>
      </c>
      <c r="G54" s="22">
        <f t="shared" si="10"/>
        <v>3.5761706647782598E-3</v>
      </c>
      <c r="H54" s="23">
        <f t="shared" si="11"/>
        <v>-112.96596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/>
      <c r="F55" s="26"/>
      <c r="G55" s="22">
        <f t="shared" si="10"/>
        <v>0</v>
      </c>
      <c r="H55" s="27">
        <f t="shared" si="11"/>
        <v>-102.76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1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/>
      <c r="G57" s="22">
        <f>E57/D57*100</f>
        <v>3.9569049951028404E-2</v>
      </c>
      <c r="H57" s="27">
        <f t="shared" si="11"/>
        <v>-10.205960000000001</v>
      </c>
    </row>
    <row r="58" spans="1:234" s="72" customFormat="1" ht="0.75" customHeight="1" thickBot="1" x14ac:dyDescent="0.25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1"/>
        <v>0</v>
      </c>
    </row>
    <row r="59" spans="1:234" s="72" customFormat="1" ht="24.75" hidden="1" customHeight="1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1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3">C61</f>
        <v>0</v>
      </c>
      <c r="D60" s="79">
        <f t="shared" si="13"/>
        <v>0</v>
      </c>
      <c r="E60" s="80">
        <f t="shared" si="13"/>
        <v>0</v>
      </c>
      <c r="F60" s="79"/>
      <c r="G60" s="32" t="e">
        <f t="shared" ref="G60:G62" si="14">E60/D60*100</f>
        <v>#DIV/0!</v>
      </c>
      <c r="H60" s="33">
        <f t="shared" si="11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3"/>
        <v>0</v>
      </c>
      <c r="D61" s="21">
        <f t="shared" si="13"/>
        <v>0</v>
      </c>
      <c r="E61" s="23">
        <f t="shared" si="13"/>
        <v>0</v>
      </c>
      <c r="F61" s="21"/>
      <c r="G61" s="22" t="e">
        <f t="shared" si="14"/>
        <v>#DIV/0!</v>
      </c>
      <c r="H61" s="27">
        <f t="shared" si="11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4"/>
        <v>#DIV/0!</v>
      </c>
      <c r="H62" s="75">
        <f t="shared" si="11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99.837940000000003</v>
      </c>
      <c r="G63" s="100">
        <f>E63/D63*100</f>
        <v>0</v>
      </c>
      <c r="H63" s="101">
        <f t="shared" si="11"/>
        <v>-125</v>
      </c>
    </row>
    <row r="64" spans="1:234" s="10" customFormat="1" ht="24" hidden="1" customHeight="1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1"/>
        <v>0</v>
      </c>
    </row>
    <row r="65" spans="1:8" s="10" customFormat="1" ht="24.75" thickBot="1" x14ac:dyDescent="0.25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99.837940000000003</v>
      </c>
      <c r="G65" s="22">
        <f>E65/D65*100</f>
        <v>0</v>
      </c>
      <c r="H65" s="51">
        <f t="shared" si="11"/>
        <v>-125</v>
      </c>
    </row>
    <row r="66" spans="1:8" s="10" customFormat="1" ht="24.75" hidden="1" customHeight="1" thickBot="1" x14ac:dyDescent="0.25">
      <c r="A66" s="106" t="s">
        <v>104</v>
      </c>
      <c r="B66" s="107" t="s">
        <v>105</v>
      </c>
      <c r="C66" s="26"/>
      <c r="D66" s="26"/>
      <c r="E66" s="27"/>
      <c r="F66" s="26"/>
      <c r="G66" s="22" t="e">
        <f>E66/D66*100</f>
        <v>#DIV/0!</v>
      </c>
      <c r="H66" s="27">
        <f t="shared" si="11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134.21078</v>
      </c>
      <c r="F67" s="109">
        <f t="shared" ref="F67" si="15">F68+F70+F72+F74+F78+F80+F82+F84+F86+F90+F76</f>
        <v>7.7143800000000002</v>
      </c>
      <c r="G67" s="110">
        <f>E67/D67*100</f>
        <v>112.78216806722689</v>
      </c>
      <c r="H67" s="33">
        <f t="shared" si="11"/>
        <v>15.21078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6">E69</f>
        <v>0</v>
      </c>
      <c r="F68" s="21">
        <f t="shared" si="16"/>
        <v>0</v>
      </c>
      <c r="G68" s="22">
        <f>E68/D68*100</f>
        <v>0</v>
      </c>
      <c r="H68" s="23">
        <f t="shared" si="11"/>
        <v>-8</v>
      </c>
    </row>
    <row r="69" spans="1:8" s="10" customFormat="1" ht="33.75" customHeight="1" x14ac:dyDescent="0.2">
      <c r="A69" s="113" t="s">
        <v>110</v>
      </c>
      <c r="B69" s="114" t="s">
        <v>111</v>
      </c>
      <c r="C69" s="21">
        <v>8</v>
      </c>
      <c r="D69" s="21">
        <v>8</v>
      </c>
      <c r="E69" s="23"/>
      <c r="F69" s="71"/>
      <c r="G69" s="22">
        <f>E69/D69*100</f>
        <v>0</v>
      </c>
      <c r="H69" s="27">
        <f t="shared" si="11"/>
        <v>-8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2.5</v>
      </c>
      <c r="F70" s="21">
        <f>F71</f>
        <v>0</v>
      </c>
      <c r="G70" s="41"/>
      <c r="H70" s="27">
        <f t="shared" si="11"/>
        <v>-14.5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2.5</v>
      </c>
      <c r="F71" s="26"/>
      <c r="G71" s="41">
        <f>E71/D71*100</f>
        <v>14.705882352941178</v>
      </c>
      <c r="H71" s="117">
        <f t="shared" si="11"/>
        <v>-14.5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7">E77</f>
        <v>0</v>
      </c>
      <c r="F76" s="21">
        <f t="shared" si="17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6.9995000000000003</v>
      </c>
      <c r="F78" s="21">
        <f>F79</f>
        <v>0</v>
      </c>
      <c r="G78" s="41">
        <f>E78/D78*100</f>
        <v>233.31666666666666</v>
      </c>
      <c r="H78" s="27">
        <f>E78-D78</f>
        <v>3.9995000000000003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6.9995000000000003</v>
      </c>
      <c r="F79" s="23"/>
      <c r="G79" s="41">
        <f>E79/D79*100</f>
        <v>233.31666666666666</v>
      </c>
      <c r="H79" s="27">
        <f>E80-D79</f>
        <v>-2.85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0.15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0.15</v>
      </c>
      <c r="F81" s="26"/>
      <c r="G81" s="41">
        <f>E81/D81*100</f>
        <v>7.5</v>
      </c>
      <c r="H81" s="27">
        <f>E81-D81</f>
        <v>-1.85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/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8">E85</f>
        <v>0</v>
      </c>
      <c r="F84" s="21">
        <f t="shared" si="18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9">E85/D85*100</f>
        <v>0</v>
      </c>
      <c r="H85" s="27">
        <f t="shared" ref="H85:H115" si="20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1">E87</f>
        <v>3.2059799999999998</v>
      </c>
      <c r="F86" s="21">
        <f t="shared" si="21"/>
        <v>0</v>
      </c>
      <c r="G86" s="41">
        <f t="shared" si="19"/>
        <v>11.44992857142857</v>
      </c>
      <c r="H86" s="27">
        <f t="shared" si="20"/>
        <v>-24.79402</v>
      </c>
    </row>
    <row r="87" spans="1:8" ht="47.25" customHeight="1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3.2059799999999998</v>
      </c>
      <c r="F87" s="26"/>
      <c r="G87" s="41">
        <f t="shared" si="19"/>
        <v>11.44992857142857</v>
      </c>
      <c r="H87" s="27">
        <f t="shared" si="20"/>
        <v>-24.79402</v>
      </c>
    </row>
    <row r="88" spans="1:8" ht="24" hidden="1" customHeight="1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hidden="1" customHeight="1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1.3553000000000002</v>
      </c>
      <c r="F90" s="26">
        <f>F91+F92</f>
        <v>7.7143800000000002</v>
      </c>
      <c r="G90" s="41" t="e">
        <f t="shared" si="19"/>
        <v>#DIV/0!</v>
      </c>
      <c r="H90" s="27">
        <f t="shared" si="20"/>
        <v>1.3553000000000002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1.1088100000000001</v>
      </c>
      <c r="F91" s="50">
        <v>5.5018799999999999</v>
      </c>
      <c r="G91" s="41" t="e">
        <f t="shared" si="19"/>
        <v>#DIV/0!</v>
      </c>
      <c r="H91" s="27">
        <f t="shared" si="20"/>
        <v>1.1088100000000001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0.24648999999999999</v>
      </c>
      <c r="F92" s="50">
        <v>2.2124999999999999</v>
      </c>
      <c r="G92" s="66" t="e">
        <f t="shared" si="19"/>
        <v>#DIV/0!</v>
      </c>
      <c r="H92" s="51">
        <f t="shared" si="20"/>
        <v>0.24648999999999999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9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9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2">E96+E97</f>
        <v>63.906570000000002</v>
      </c>
      <c r="F95" s="79">
        <f t="shared" si="22"/>
        <v>24.5</v>
      </c>
      <c r="G95" s="110" t="e">
        <f t="shared" si="19"/>
        <v>#DIV/0!</v>
      </c>
      <c r="H95" s="33">
        <f t="shared" si="20"/>
        <v>63.906570000000002</v>
      </c>
    </row>
    <row r="96" spans="1:8" x14ac:dyDescent="0.2">
      <c r="A96" s="19" t="s">
        <v>156</v>
      </c>
      <c r="B96" s="87" t="s">
        <v>157</v>
      </c>
      <c r="C96" s="21"/>
      <c r="D96" s="21"/>
      <c r="E96" s="23">
        <v>7.1530300000000002</v>
      </c>
      <c r="F96" s="21">
        <v>24.5</v>
      </c>
      <c r="G96" s="22">
        <v>0</v>
      </c>
      <c r="H96" s="23">
        <f t="shared" si="20"/>
        <v>7.1530300000000002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3">E97/D97*100</f>
        <v>#DIV/0!</v>
      </c>
      <c r="H97" s="51">
        <f t="shared" si="20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24818.67452</v>
      </c>
      <c r="F98" s="131">
        <f>F99+F150+F148+F147</f>
        <v>31476.6266</v>
      </c>
      <c r="G98" s="132">
        <f t="shared" si="23"/>
        <v>6.656173002628238</v>
      </c>
      <c r="H98" s="133">
        <f t="shared" si="20"/>
        <v>-348048.35447999998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23899.498520000001</v>
      </c>
      <c r="F99" s="135">
        <f>F100+F103+F119+F142</f>
        <v>31476.6266</v>
      </c>
      <c r="G99" s="136">
        <f t="shared" si="23"/>
        <v>7.1574221239661586</v>
      </c>
      <c r="H99" s="137">
        <f t="shared" si="20"/>
        <v>-310012.60147999995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9443</v>
      </c>
      <c r="F100" s="139">
        <f>SUM(F101+F102)</f>
        <v>16421</v>
      </c>
      <c r="G100" s="141">
        <f t="shared" si="23"/>
        <v>6.7547944519553358</v>
      </c>
      <c r="H100" s="142">
        <f t="shared" si="20"/>
        <v>-130354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9443</v>
      </c>
      <c r="F101" s="21">
        <v>16421</v>
      </c>
      <c r="G101" s="22">
        <f t="shared" si="23"/>
        <v>6.7547944519553358</v>
      </c>
      <c r="H101" s="23">
        <f t="shared" si="20"/>
        <v>-130354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3"/>
        <v>#DIV/0!</v>
      </c>
      <c r="H102" s="51">
        <f t="shared" si="20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307.83383000000003</v>
      </c>
      <c r="F103" s="79">
        <f>F105+F108+F109+F110</f>
        <v>382.36662000000001</v>
      </c>
      <c r="G103" s="110">
        <f t="shared" si="23"/>
        <v>2.137631017936628</v>
      </c>
      <c r="H103" s="33">
        <f t="shared" si="20"/>
        <v>-14092.866170000001</v>
      </c>
    </row>
    <row r="104" spans="1:8" s="10" customFormat="1" ht="12" hidden="1" customHeigh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20"/>
        <v>0</v>
      </c>
    </row>
    <row r="105" spans="1:8" s="10" customFormat="1" ht="12" hidden="1" customHeigh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/>
      <c r="F106" s="26"/>
      <c r="G106" s="41">
        <v>0</v>
      </c>
      <c r="H106" s="27">
        <f>E106-D106</f>
        <v>-5976.5</v>
      </c>
    </row>
    <row r="107" spans="1:8" s="10" customFormat="1" ht="24" hidden="1" customHeight="1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t="12" customHeight="1" thickBot="1" x14ac:dyDescent="0.25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hidden="1" customHeight="1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4">E109/D109*100</f>
        <v>#DIV/0!</v>
      </c>
      <c r="H109" s="27">
        <f t="shared" si="20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307.83383000000003</v>
      </c>
      <c r="F110" s="79">
        <f>F111+F112+F113+F114+F116+F115+F117+F118</f>
        <v>382.36662000000001</v>
      </c>
      <c r="G110" s="110">
        <f t="shared" si="24"/>
        <v>5.933917342945815</v>
      </c>
      <c r="H110" s="33">
        <f t="shared" si="20"/>
        <v>-4879.8661699999993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4"/>
        <v>0</v>
      </c>
      <c r="H111" s="23">
        <f t="shared" si="20"/>
        <v>-907.8</v>
      </c>
    </row>
    <row r="112" spans="1:8" ht="12.75" customHeight="1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101.88</v>
      </c>
      <c r="F112" s="26">
        <v>186.12</v>
      </c>
      <c r="G112" s="41">
        <f t="shared" si="24"/>
        <v>8.8753375729593156</v>
      </c>
      <c r="H112" s="27">
        <f t="shared" si="20"/>
        <v>-1046.02</v>
      </c>
    </row>
    <row r="113" spans="1:8" ht="12" hidden="1" customHeight="1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4"/>
        <v>#DIV/0!</v>
      </c>
      <c r="H113" s="27">
        <f t="shared" si="20"/>
        <v>0</v>
      </c>
    </row>
    <row r="114" spans="1:8" ht="12" hidden="1" customHeight="1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4"/>
        <v>#DIV/0!</v>
      </c>
      <c r="H114" s="27">
        <f t="shared" si="20"/>
        <v>0</v>
      </c>
    </row>
    <row r="115" spans="1:8" ht="12" hidden="1" customHeight="1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20"/>
        <v>0</v>
      </c>
    </row>
    <row r="116" spans="1:8" ht="14.25" hidden="1" customHeight="1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customHeight="1" thickBot="1" x14ac:dyDescent="0.25">
      <c r="A117" s="61" t="s">
        <v>183</v>
      </c>
      <c r="B117" s="147" t="s">
        <v>191</v>
      </c>
      <c r="C117" s="26">
        <v>3132</v>
      </c>
      <c r="D117" s="26">
        <v>3132</v>
      </c>
      <c r="E117" s="27">
        <v>205.95383000000001</v>
      </c>
      <c r="F117" s="26">
        <v>196.24662000000001</v>
      </c>
      <c r="G117" s="41">
        <v>0</v>
      </c>
      <c r="H117" s="27">
        <f>E117-C117</f>
        <v>-2926.0461700000001</v>
      </c>
    </row>
    <row r="118" spans="1:8" ht="12.75" hidden="1" customHeight="1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14148.66469</v>
      </c>
      <c r="F119" s="131">
        <f>F120+F132+F134+F136+F138+F139+F140+F133+F135</f>
        <v>14335.832969999999</v>
      </c>
      <c r="G119" s="132">
        <f t="shared" ref="G119:G126" si="25">E119/D119*100</f>
        <v>7.8728608781488862</v>
      </c>
      <c r="H119" s="133">
        <f t="shared" ref="H119:H126" si="26">E119-D119</f>
        <v>-165565.73530999996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10284.125</v>
      </c>
      <c r="F120" s="139">
        <f t="shared" ref="F120" si="27">F123+F127+F122+F121+F124+F129+F125+F126+F130+F131</f>
        <v>10290.84</v>
      </c>
      <c r="G120" s="141">
        <f t="shared" si="25"/>
        <v>7.7468059126302888</v>
      </c>
      <c r="H120" s="142">
        <f t="shared" si="26"/>
        <v>-122468.97500000001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5"/>
        <v>0</v>
      </c>
      <c r="H121" s="23">
        <f t="shared" si="26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5"/>
        <v>0</v>
      </c>
      <c r="H122" s="27">
        <f t="shared" si="26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8043</v>
      </c>
      <c r="F123" s="26">
        <v>8035</v>
      </c>
      <c r="G123" s="41">
        <f t="shared" si="25"/>
        <v>8.3252768364155045</v>
      </c>
      <c r="H123" s="27">
        <f t="shared" si="26"/>
        <v>-88566.399999999994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1259</v>
      </c>
      <c r="F124" s="26">
        <v>1365</v>
      </c>
      <c r="G124" s="41">
        <f t="shared" si="25"/>
        <v>8.3229764391675705</v>
      </c>
      <c r="H124" s="27">
        <f t="shared" si="26"/>
        <v>-13867.8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5"/>
        <v>0</v>
      </c>
      <c r="H125" s="27">
        <f t="shared" si="26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5"/>
        <v>0</v>
      </c>
      <c r="H126" s="27">
        <f t="shared" si="26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96.525000000000006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8">E129/D129*100</f>
        <v>0</v>
      </c>
      <c r="H129" s="27">
        <f t="shared" ref="H129:H145" si="29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885.6</v>
      </c>
      <c r="F130" s="26">
        <v>865.41</v>
      </c>
      <c r="G130" s="41">
        <f t="shared" si="28"/>
        <v>7.7593684560994634</v>
      </c>
      <c r="H130" s="27">
        <f t="shared" si="29"/>
        <v>-10527.699999999999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8"/>
        <v>0</v>
      </c>
      <c r="H131" s="75">
        <f t="shared" si="29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8"/>
        <v>0</v>
      </c>
      <c r="H132" s="23">
        <f t="shared" si="29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8"/>
        <v>0</v>
      </c>
      <c r="H133" s="27">
        <f t="shared" si="29"/>
        <v>-1173.5</v>
      </c>
    </row>
    <row r="134" spans="1:8" ht="11.25" customHeight="1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8"/>
        <v>25</v>
      </c>
      <c r="H134" s="27">
        <f t="shared" si="29"/>
        <v>-1299.9749999999999</v>
      </c>
    </row>
    <row r="135" spans="1:8" ht="24" hidden="1" customHeight="1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13.5" customHeight="1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/>
      <c r="F136" s="26"/>
      <c r="G136" s="41">
        <f t="shared" si="28"/>
        <v>0</v>
      </c>
      <c r="H136" s="27">
        <f t="shared" si="29"/>
        <v>-234.3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28.724810000000002</v>
      </c>
      <c r="F138" s="26">
        <v>50.157940000000004</v>
      </c>
      <c r="G138" s="41">
        <f t="shared" si="28"/>
        <v>4.521456005036991</v>
      </c>
      <c r="H138" s="27">
        <f t="shared" si="29"/>
        <v>-606.57518999999991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94.489879999999999</v>
      </c>
      <c r="F139" s="26">
        <v>92.060029999999998</v>
      </c>
      <c r="G139" s="41">
        <f t="shared" si="28"/>
        <v>5.9925088787417558</v>
      </c>
      <c r="H139" s="27">
        <f t="shared" si="29"/>
        <v>-1482.3101199999999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3308</v>
      </c>
      <c r="F140" s="79">
        <f>F141</f>
        <v>3511</v>
      </c>
      <c r="G140" s="110">
        <f t="shared" si="28"/>
        <v>8.3472117083017903</v>
      </c>
      <c r="H140" s="33">
        <f t="shared" si="29"/>
        <v>-36322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3308</v>
      </c>
      <c r="F141" s="83">
        <v>3511</v>
      </c>
      <c r="G141" s="47">
        <f t="shared" si="28"/>
        <v>8.3472117083017903</v>
      </c>
      <c r="H141" s="84">
        <f t="shared" si="29"/>
        <v>-36322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919.17600000000004</v>
      </c>
      <c r="F142" s="79">
        <f t="shared" ref="F142" si="30">F143</f>
        <v>337.42701</v>
      </c>
      <c r="G142" s="110">
        <f t="shared" si="28"/>
        <v>2.3595884361642656</v>
      </c>
      <c r="H142" s="33">
        <f t="shared" si="29"/>
        <v>-38035.753000000004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919.17600000000004</v>
      </c>
      <c r="F143" s="55">
        <v>337.42701</v>
      </c>
      <c r="G143" s="162">
        <f t="shared" si="28"/>
        <v>3.4494372733362755</v>
      </c>
      <c r="H143" s="161">
        <f t="shared" si="29"/>
        <v>-25727.953000000001</v>
      </c>
    </row>
    <row r="144" spans="1:8" ht="37.5" customHeight="1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/>
      <c r="F144" s="50"/>
      <c r="G144" s="66">
        <f t="shared" si="28"/>
        <v>0</v>
      </c>
      <c r="H144" s="51">
        <f t="shared" si="29"/>
        <v>-12307.8</v>
      </c>
    </row>
    <row r="145" spans="1:8" ht="0.75" customHeight="1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8"/>
        <v>#DIV/0!</v>
      </c>
      <c r="H145" s="75">
        <f t="shared" si="29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101">
        <f t="shared" ref="H146:H150" si="31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1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1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1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1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28517.72465</v>
      </c>
      <c r="F152" s="79">
        <f>F8+F98</f>
        <v>36923.624280000004</v>
      </c>
      <c r="G152" s="110">
        <f>E152/D152*100</f>
        <v>6.2186601975054474</v>
      </c>
      <c r="H152" s="33">
        <f>E152-D152</f>
        <v>-430065.37435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5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28515625" style="5" hidden="1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282</v>
      </c>
      <c r="C4" s="3"/>
      <c r="D4" s="3"/>
      <c r="G4" s="9"/>
      <c r="H4" s="9"/>
    </row>
    <row r="5" spans="1:8" s="10" customFormat="1" ht="12.75" thickBot="1" x14ac:dyDescent="0.25">
      <c r="A5" s="230" t="s">
        <v>3</v>
      </c>
      <c r="B5" s="220" t="s">
        <v>4</v>
      </c>
      <c r="C5" s="213" t="s">
        <v>281</v>
      </c>
      <c r="D5" s="213" t="s">
        <v>251</v>
      </c>
      <c r="E5" s="234" t="s">
        <v>283</v>
      </c>
      <c r="F5" s="213" t="s">
        <v>284</v>
      </c>
      <c r="G5" s="218" t="s">
        <v>5</v>
      </c>
      <c r="H5" s="219"/>
    </row>
    <row r="6" spans="1:8" s="10" customFormat="1" x14ac:dyDescent="0.2">
      <c r="A6" s="231"/>
      <c r="B6" s="233"/>
      <c r="C6" s="214"/>
      <c r="D6" s="214"/>
      <c r="E6" s="235"/>
      <c r="F6" s="214"/>
      <c r="G6" s="220" t="s">
        <v>6</v>
      </c>
      <c r="H6" s="220" t="s">
        <v>7</v>
      </c>
    </row>
    <row r="7" spans="1:8" ht="12.75" thickBot="1" x14ac:dyDescent="0.25">
      <c r="A7" s="232"/>
      <c r="B7" s="221"/>
      <c r="C7" s="215"/>
      <c r="D7" s="215"/>
      <c r="E7" s="236"/>
      <c r="F7" s="215"/>
      <c r="G7" s="221"/>
      <c r="H7" s="221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C9+C20+C30+C53+C67+C95+C40+C63+C14</f>
        <v>85716.07</v>
      </c>
      <c r="D8" s="13">
        <f>D9+D20+D30+D53+D67+D95+D40+D63+D14</f>
        <v>85716.07</v>
      </c>
      <c r="E8" s="13">
        <f>E9+E20+E30+E53+E67+E95+E40+E63+E14</f>
        <v>10207.477849999999</v>
      </c>
      <c r="F8" s="13">
        <f>F9+F20+F30+F53+F67+F95+F40+F63+F14</f>
        <v>10329.34928</v>
      </c>
      <c r="G8" s="14">
        <f t="shared" ref="G8:G25" si="0">E8/D8*100</f>
        <v>11.908476263552444</v>
      </c>
      <c r="H8" s="15">
        <f>E8-D8</f>
        <v>-75508.592150000011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8184.5470099999993</v>
      </c>
      <c r="F9" s="13">
        <f>F10</f>
        <v>8482.9540900000011</v>
      </c>
      <c r="G9" s="14">
        <f t="shared" si="0"/>
        <v>15.584566921187424</v>
      </c>
      <c r="H9" s="15">
        <f t="shared" ref="H9:H25" si="1">E9-D9</f>
        <v>-44332.452989999998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8184.5470099999993</v>
      </c>
      <c r="F10" s="21">
        <f>F11+F12+F13</f>
        <v>8482.9540900000011</v>
      </c>
      <c r="G10" s="22">
        <f t="shared" si="0"/>
        <v>15.584566921187424</v>
      </c>
      <c r="H10" s="23">
        <f t="shared" si="1"/>
        <v>-44332.452989999998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8111.6069200000002</v>
      </c>
      <c r="F11" s="26">
        <v>8445.5269100000005</v>
      </c>
      <c r="G11" s="22">
        <f>E11/D11*100</f>
        <v>15.58006860786724</v>
      </c>
      <c r="H11" s="27">
        <f t="shared" si="1"/>
        <v>-43952.393080000002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70.935320000000004</v>
      </c>
      <c r="F12" s="26"/>
      <c r="G12" s="22">
        <f t="shared" si="0"/>
        <v>31.387309734513273</v>
      </c>
      <c r="H12" s="27">
        <f t="shared" si="1"/>
        <v>-155.06468000000001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2.0047700000000002</v>
      </c>
      <c r="F13" s="50">
        <v>37.42718</v>
      </c>
      <c r="G13" s="47">
        <f t="shared" si="0"/>
        <v>0.88315859030837007</v>
      </c>
      <c r="H13" s="51">
        <f t="shared" si="1"/>
        <v>-224.99522999999999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1.2056200000000001</v>
      </c>
      <c r="F14" s="79">
        <f t="shared" si="2"/>
        <v>0</v>
      </c>
      <c r="G14" s="110">
        <f t="shared" si="0"/>
        <v>7.7155976513127378</v>
      </c>
      <c r="H14" s="33">
        <f t="shared" si="1"/>
        <v>-14.420130000000002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1.2056200000000001</v>
      </c>
      <c r="F15" s="21">
        <f t="shared" si="3"/>
        <v>0</v>
      </c>
      <c r="G15" s="22">
        <f t="shared" si="0"/>
        <v>7.7155976513127378</v>
      </c>
      <c r="H15" s="23">
        <f t="shared" si="1"/>
        <v>-14.420130000000002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0.56615000000000004</v>
      </c>
      <c r="F16" s="190"/>
      <c r="G16" s="22">
        <f t="shared" si="0"/>
        <v>7.8908342834205376</v>
      </c>
      <c r="H16" s="27">
        <f t="shared" si="1"/>
        <v>-6.6086299999999998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3.65E-3</v>
      </c>
      <c r="F17" s="190"/>
      <c r="G17" s="22">
        <f t="shared" si="0"/>
        <v>8.9263878698948389</v>
      </c>
      <c r="H17" s="27">
        <f t="shared" si="1"/>
        <v>-3.7240000000000002E-2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0.75063999999999997</v>
      </c>
      <c r="F18" s="190"/>
      <c r="G18" s="22">
        <f t="shared" si="0"/>
        <v>7.9533715264128766</v>
      </c>
      <c r="H18" s="27">
        <f t="shared" si="1"/>
        <v>-8.6873699999999996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-0.11482000000000001</v>
      </c>
      <c r="F19" s="192"/>
      <c r="G19" s="47">
        <f t="shared" si="0"/>
        <v>11.170021304952673</v>
      </c>
      <c r="H19" s="51">
        <f t="shared" si="1"/>
        <v>0.91310999999999998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1188.78475</v>
      </c>
      <c r="F20" s="13">
        <f>F21+F25+F27+F28+F29+F26</f>
        <v>735.55864999999994</v>
      </c>
      <c r="G20" s="32">
        <f t="shared" si="0"/>
        <v>5.4828186975371276</v>
      </c>
      <c r="H20" s="33">
        <f t="shared" si="1"/>
        <v>-20493.215250000001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431.63086000000004</v>
      </c>
      <c r="F21" s="21">
        <f>F22+F23+F24</f>
        <v>289.33247</v>
      </c>
      <c r="G21" s="36">
        <f t="shared" si="0"/>
        <v>2.2639961185418311</v>
      </c>
      <c r="H21" s="37">
        <f t="shared" si="1"/>
        <v>-18633.369139999999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221.22763</v>
      </c>
      <c r="F22" s="26">
        <v>251.10275999999999</v>
      </c>
      <c r="G22" s="41">
        <f t="shared" si="0"/>
        <v>1.5293994469408918</v>
      </c>
      <c r="H22" s="27">
        <f t="shared" si="1"/>
        <v>-14243.772370000001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210.40253000000001</v>
      </c>
      <c r="F23" s="26">
        <v>38.229709999999997</v>
      </c>
      <c r="G23" s="41">
        <f t="shared" si="0"/>
        <v>4.5739680434782608</v>
      </c>
      <c r="H23" s="27">
        <f t="shared" si="1"/>
        <v>-4389.5974699999997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111.92425</v>
      </c>
      <c r="F25" s="26">
        <v>333.30282999999997</v>
      </c>
      <c r="G25" s="41">
        <f t="shared" si="0"/>
        <v>81.104528985507258</v>
      </c>
      <c r="H25" s="27">
        <f t="shared" si="1"/>
        <v>-26.075749999999999</v>
      </c>
    </row>
    <row r="26" spans="1:8" x14ac:dyDescent="0.2">
      <c r="A26" s="45" t="s">
        <v>32</v>
      </c>
      <c r="B26" s="46" t="s">
        <v>33</v>
      </c>
      <c r="C26" s="21"/>
      <c r="D26" s="21"/>
      <c r="E26" s="23"/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506.20460000000003</v>
      </c>
      <c r="F27" s="26">
        <v>33.943890000000003</v>
      </c>
      <c r="G27" s="41">
        <f>E27/D27*100</f>
        <v>29.328192352259563</v>
      </c>
      <c r="H27" s="27">
        <f t="shared" ref="H27:H40" si="4">E27-D27</f>
        <v>-1219.7954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139.02503999999999</v>
      </c>
      <c r="F28" s="50">
        <v>78.979460000000003</v>
      </c>
      <c r="G28" s="41">
        <f>E28/D28*100</f>
        <v>18.462820717131471</v>
      </c>
      <c r="H28" s="51">
        <f t="shared" si="4"/>
        <v>-613.97496000000001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157.20004</v>
      </c>
      <c r="F30" s="13">
        <f t="shared" si="5"/>
        <v>375.21683999999999</v>
      </c>
      <c r="G30" s="14">
        <f t="shared" ref="G30:G38" si="6">E30/D30*100</f>
        <v>15.620035771065183</v>
      </c>
      <c r="H30" s="52">
        <f t="shared" si="4"/>
        <v>-849.19995999999992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157.20004</v>
      </c>
      <c r="F31" s="21">
        <f>F32</f>
        <v>265.98099999999999</v>
      </c>
      <c r="G31" s="22">
        <f t="shared" si="6"/>
        <v>15.698026762532455</v>
      </c>
      <c r="H31" s="23">
        <f t="shared" si="4"/>
        <v>-844.19995999999992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157.20004</v>
      </c>
      <c r="F32" s="26">
        <v>265.98099999999999</v>
      </c>
      <c r="G32" s="41">
        <f t="shared" si="6"/>
        <v>15.698026762532455</v>
      </c>
      <c r="H32" s="27">
        <f t="shared" si="4"/>
        <v>-844.19995999999992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109.23584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50.135840000000002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14.1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45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26" t="s">
        <v>60</v>
      </c>
      <c r="B40" s="228" t="s">
        <v>61</v>
      </c>
      <c r="C40" s="222">
        <f>C42+C50</f>
        <v>10138.07425</v>
      </c>
      <c r="D40" s="222">
        <f>D42+D50</f>
        <v>10138.07425</v>
      </c>
      <c r="E40" s="222">
        <f>E42+E50</f>
        <v>459.14357999999999</v>
      </c>
      <c r="F40" s="222">
        <f>F44+F45+F47+F50</f>
        <v>577.41430000000003</v>
      </c>
      <c r="G40" s="224">
        <f>E40/D40*100</f>
        <v>4.5289033072528548</v>
      </c>
      <c r="H40" s="216">
        <f t="shared" si="4"/>
        <v>-9678.9306699999997</v>
      </c>
    </row>
    <row r="41" spans="1:8" ht="12.75" thickBot="1" x14ac:dyDescent="0.25">
      <c r="A41" s="227"/>
      <c r="B41" s="229"/>
      <c r="C41" s="223"/>
      <c r="D41" s="223"/>
      <c r="E41" s="223"/>
      <c r="F41" s="223"/>
      <c r="G41" s="225"/>
      <c r="H41" s="21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9828.0742499999997</v>
      </c>
      <c r="E42" s="21">
        <f>E43+E45+E47+E49</f>
        <v>396.81230999999997</v>
      </c>
      <c r="F42" s="21">
        <f t="shared" ref="F42" si="8">F43+F45+F47+F49</f>
        <v>537.29102</v>
      </c>
      <c r="G42" s="41">
        <f t="shared" ref="G42:G55" si="9">E42/D42*100</f>
        <v>4.0375387884355876</v>
      </c>
      <c r="H42" s="23">
        <f t="shared" ref="H42:H71" si="10">E42-D42</f>
        <v>-9431.2619400000003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369.69668999999999</v>
      </c>
      <c r="F43" s="26">
        <f>F44</f>
        <v>506.0034</v>
      </c>
      <c r="G43" s="41">
        <f t="shared" si="9"/>
        <v>4.1602994497147296</v>
      </c>
      <c r="H43" s="27">
        <f t="shared" si="10"/>
        <v>-8516.6033099999986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369.69668999999999</v>
      </c>
      <c r="F44" s="65">
        <v>506.0034</v>
      </c>
      <c r="G44" s="66">
        <f t="shared" si="9"/>
        <v>4.1602994497147296</v>
      </c>
      <c r="H44" s="67">
        <f t="shared" si="10"/>
        <v>-8516.6033099999986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602.57425000000001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-602.57425000000001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602.57425000000001</v>
      </c>
      <c r="E46" s="27">
        <v>0</v>
      </c>
      <c r="F46" s="26"/>
      <c r="G46" s="41">
        <f t="shared" si="9"/>
        <v>0</v>
      </c>
      <c r="H46" s="27">
        <f t="shared" si="10"/>
        <v>-602.57425000000001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27.11562</v>
      </c>
      <c r="F47" s="26">
        <f>F48</f>
        <v>31.28762</v>
      </c>
      <c r="G47" s="41">
        <f t="shared" si="9"/>
        <v>19.923306392358562</v>
      </c>
      <c r="H47" s="67">
        <f t="shared" si="10"/>
        <v>-108.98437999999999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27.11562</v>
      </c>
      <c r="F48" s="71">
        <v>31.28762</v>
      </c>
      <c r="G48" s="41">
        <f t="shared" si="9"/>
        <v>19.923306392358562</v>
      </c>
      <c r="H48" s="27">
        <f t="shared" si="10"/>
        <v>-108.98437999999999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62.331270000000004</v>
      </c>
      <c r="F50" s="79">
        <f t="shared" si="11"/>
        <v>40.123280000000001</v>
      </c>
      <c r="G50" s="32">
        <f t="shared" si="9"/>
        <v>20.106861290322581</v>
      </c>
      <c r="H50" s="33">
        <f t="shared" si="10"/>
        <v>-247.66872999999998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62.331270000000004</v>
      </c>
      <c r="F51" s="85">
        <v>40.123280000000001</v>
      </c>
      <c r="G51" s="47">
        <f t="shared" si="9"/>
        <v>20.777090000000001</v>
      </c>
      <c r="H51" s="37">
        <f t="shared" si="10"/>
        <v>-237.66872999999998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4.5100000000000001E-2</v>
      </c>
      <c r="F53" s="13">
        <f>F54</f>
        <v>1.26623</v>
      </c>
      <c r="G53" s="32">
        <f t="shared" si="9"/>
        <v>3.9922103213242452E-2</v>
      </c>
      <c r="H53" s="33">
        <f t="shared" si="10"/>
        <v>-112.92489999999999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4.5100000000000001E-2</v>
      </c>
      <c r="F54" s="23">
        <f>F55+F56+F57+F58+F59</f>
        <v>1.26623</v>
      </c>
      <c r="G54" s="22">
        <f t="shared" si="9"/>
        <v>3.9922103213242452E-2</v>
      </c>
      <c r="H54" s="23">
        <f t="shared" si="10"/>
        <v>-112.92489999999999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4.1059999999999999E-2</v>
      </c>
      <c r="F55" s="26">
        <v>0.14058000000000001</v>
      </c>
      <c r="G55" s="22">
        <f t="shared" si="9"/>
        <v>3.9957181782794858E-2</v>
      </c>
      <c r="H55" s="27">
        <f t="shared" si="10"/>
        <v>-102.71894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4.0400000000000002E-3</v>
      </c>
      <c r="F57" s="26">
        <v>1.12565</v>
      </c>
      <c r="G57" s="22">
        <f>E57/D57*100</f>
        <v>3.9569049951028404E-2</v>
      </c>
      <c r="H57" s="27">
        <f t="shared" si="10"/>
        <v>-10.205960000000001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42" t="s">
        <v>90</v>
      </c>
      <c r="B59" s="89" t="s">
        <v>91</v>
      </c>
      <c r="C59" s="50"/>
      <c r="D59" s="50"/>
      <c r="E59" s="51"/>
      <c r="F59" s="50"/>
      <c r="G59" s="66" t="e">
        <f>E59/D59*100</f>
        <v>#DIV/0!</v>
      </c>
      <c r="H59" s="51">
        <f t="shared" si="10"/>
        <v>0</v>
      </c>
    </row>
    <row r="60" spans="1:234" s="72" customFormat="1" ht="12.75" thickBot="1" x14ac:dyDescent="0.25">
      <c r="A60" s="90" t="s">
        <v>92</v>
      </c>
      <c r="B60" s="91" t="s">
        <v>93</v>
      </c>
      <c r="C60" s="79">
        <f t="shared" ref="C60:E61" si="12">C61</f>
        <v>0</v>
      </c>
      <c r="D60" s="79">
        <f t="shared" si="12"/>
        <v>0</v>
      </c>
      <c r="E60" s="80">
        <f t="shared" si="12"/>
        <v>0</v>
      </c>
      <c r="F60" s="79"/>
      <c r="G60" s="32" t="e">
        <f t="shared" ref="G60:G62" si="13">E60/D60*100</f>
        <v>#DIV/0!</v>
      </c>
      <c r="H60" s="33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123.2397</v>
      </c>
      <c r="G63" s="100">
        <f>E63/D63*100</f>
        <v>0</v>
      </c>
      <c r="H63" s="201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117.4765</v>
      </c>
      <c r="G65" s="22">
        <f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>E66/D66*100</f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C68+C70+C72+C74+C78+C80+C82+C84+C86+C90+C76+C93</f>
        <v>119</v>
      </c>
      <c r="D67" s="109">
        <f>D68+D70+D72+D74+D78+D80+D82+D84+D86+D90+D76+D93</f>
        <v>119</v>
      </c>
      <c r="E67" s="109">
        <f>E68+E70+E72+E74+E78+E80+E82+E84+E86+E90+E76+E93</f>
        <v>159.79820999999998</v>
      </c>
      <c r="F67" s="109">
        <f t="shared" ref="F67" si="14">F68+F70+F72+F74+F78+F80+F82+F84+F86+F90+F76</f>
        <v>33.699469999999998</v>
      </c>
      <c r="G67" s="110">
        <f>E67/D67*100</f>
        <v>134.28421008403359</v>
      </c>
      <c r="H67" s="33">
        <f t="shared" si="10"/>
        <v>40.798209999999983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</f>
        <v>8</v>
      </c>
      <c r="E68" s="21">
        <f t="shared" ref="E68:F68" si="15">E69</f>
        <v>0.05</v>
      </c>
      <c r="F68" s="21">
        <f t="shared" si="15"/>
        <v>0</v>
      </c>
      <c r="G68" s="22">
        <f>E68/D68*100</f>
        <v>0.625</v>
      </c>
      <c r="H68" s="23">
        <f t="shared" si="10"/>
        <v>-7.95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8</v>
      </c>
      <c r="E69" s="23">
        <v>0.05</v>
      </c>
      <c r="F69" s="71"/>
      <c r="G69" s="22">
        <f>E69/D69*100</f>
        <v>0.625</v>
      </c>
      <c r="H69" s="27">
        <f t="shared" si="10"/>
        <v>-7.95</v>
      </c>
    </row>
    <row r="70" spans="1:8" ht="36" x14ac:dyDescent="0.2">
      <c r="A70" s="111" t="s">
        <v>112</v>
      </c>
      <c r="B70" s="115" t="s">
        <v>113</v>
      </c>
      <c r="C70" s="21">
        <f>C71</f>
        <v>17</v>
      </c>
      <c r="D70" s="21">
        <f>D71</f>
        <v>17</v>
      </c>
      <c r="E70" s="21">
        <f>E71</f>
        <v>7.5</v>
      </c>
      <c r="F70" s="21">
        <f>F71</f>
        <v>0</v>
      </c>
      <c r="G70" s="41"/>
      <c r="H70" s="27">
        <f t="shared" si="10"/>
        <v>-9.5</v>
      </c>
    </row>
    <row r="71" spans="1:8" ht="48" x14ac:dyDescent="0.2">
      <c r="A71" s="113" t="s">
        <v>114</v>
      </c>
      <c r="B71" s="116" t="s">
        <v>115</v>
      </c>
      <c r="C71" s="21">
        <v>17</v>
      </c>
      <c r="D71" s="21">
        <v>17</v>
      </c>
      <c r="E71" s="23">
        <v>7.5</v>
      </c>
      <c r="F71" s="26"/>
      <c r="G71" s="41">
        <f>E71/D71*100</f>
        <v>44.117647058823529</v>
      </c>
      <c r="H71" s="117">
        <f t="shared" si="10"/>
        <v>-9.5</v>
      </c>
    </row>
    <row r="72" spans="1:8" ht="36" x14ac:dyDescent="0.2">
      <c r="A72" s="111" t="s">
        <v>116</v>
      </c>
      <c r="B72" s="73" t="s">
        <v>117</v>
      </c>
      <c r="C72" s="21">
        <f>C73</f>
        <v>4</v>
      </c>
      <c r="D72" s="21">
        <f>D73</f>
        <v>4</v>
      </c>
      <c r="E72" s="21">
        <f>E73</f>
        <v>0</v>
      </c>
      <c r="F72" s="21">
        <f>F73</f>
        <v>0</v>
      </c>
      <c r="G72" s="22"/>
      <c r="H72" s="118"/>
    </row>
    <row r="73" spans="1:8" ht="48" x14ac:dyDescent="0.2">
      <c r="A73" s="113" t="s">
        <v>118</v>
      </c>
      <c r="B73" s="116" t="s">
        <v>119</v>
      </c>
      <c r="C73" s="21">
        <v>4</v>
      </c>
      <c r="D73" s="21">
        <v>4</v>
      </c>
      <c r="E73" s="23"/>
      <c r="F73" s="26"/>
      <c r="G73" s="41"/>
      <c r="H73" s="27"/>
    </row>
    <row r="74" spans="1:8" ht="36" x14ac:dyDescent="0.2">
      <c r="A74" s="111" t="s">
        <v>120</v>
      </c>
      <c r="B74" s="73" t="s">
        <v>121</v>
      </c>
      <c r="C74" s="21">
        <f>C75</f>
        <v>3</v>
      </c>
      <c r="D74" s="21">
        <f>D75</f>
        <v>3</v>
      </c>
      <c r="E74" s="21">
        <f>E75</f>
        <v>0</v>
      </c>
      <c r="F74" s="21">
        <f>F75</f>
        <v>0</v>
      </c>
      <c r="G74" s="41"/>
      <c r="H74" s="27"/>
    </row>
    <row r="75" spans="1:8" ht="48" x14ac:dyDescent="0.2">
      <c r="A75" s="113" t="s">
        <v>122</v>
      </c>
      <c r="B75" s="116" t="s">
        <v>123</v>
      </c>
      <c r="C75" s="21">
        <v>3</v>
      </c>
      <c r="D75" s="21">
        <v>3</v>
      </c>
      <c r="E75" s="23"/>
      <c r="F75" s="27"/>
      <c r="G75" s="41">
        <f>E75/D75*100</f>
        <v>0</v>
      </c>
      <c r="H75" s="27">
        <f>E75-D75</f>
        <v>-3</v>
      </c>
    </row>
    <row r="76" spans="1:8" ht="36" x14ac:dyDescent="0.2">
      <c r="A76" s="111" t="s">
        <v>266</v>
      </c>
      <c r="B76" s="73" t="s">
        <v>267</v>
      </c>
      <c r="C76" s="21">
        <f>C77</f>
        <v>5</v>
      </c>
      <c r="D76" s="21">
        <f>D77</f>
        <v>5</v>
      </c>
      <c r="E76" s="21">
        <f t="shared" ref="E76:F76" si="16">E77</f>
        <v>0</v>
      </c>
      <c r="F76" s="21">
        <f t="shared" si="16"/>
        <v>0</v>
      </c>
      <c r="G76" s="41"/>
      <c r="H76" s="27"/>
    </row>
    <row r="77" spans="1:8" ht="48" x14ac:dyDescent="0.2">
      <c r="A77" s="113" t="s">
        <v>268</v>
      </c>
      <c r="B77" s="116" t="s">
        <v>269</v>
      </c>
      <c r="C77" s="21">
        <v>5</v>
      </c>
      <c r="D77" s="21">
        <v>5</v>
      </c>
      <c r="E77" s="23"/>
      <c r="F77" s="27"/>
      <c r="G77" s="41"/>
      <c r="H77" s="27"/>
    </row>
    <row r="78" spans="1:8" ht="36" x14ac:dyDescent="0.2">
      <c r="A78" s="111" t="s">
        <v>124</v>
      </c>
      <c r="B78" s="73" t="s">
        <v>125</v>
      </c>
      <c r="C78" s="21">
        <f>C79</f>
        <v>3</v>
      </c>
      <c r="D78" s="21">
        <f>D79</f>
        <v>3</v>
      </c>
      <c r="E78" s="21">
        <f>E79</f>
        <v>7.2495000000000003</v>
      </c>
      <c r="F78" s="21">
        <f>F79</f>
        <v>0.25</v>
      </c>
      <c r="G78" s="41">
        <f>E78/D78*100</f>
        <v>241.65</v>
      </c>
      <c r="H78" s="27">
        <f>E78-D78</f>
        <v>4.2495000000000003</v>
      </c>
    </row>
    <row r="79" spans="1:8" ht="48" x14ac:dyDescent="0.2">
      <c r="A79" s="113" t="s">
        <v>126</v>
      </c>
      <c r="B79" s="116" t="s">
        <v>127</v>
      </c>
      <c r="C79" s="21">
        <v>3</v>
      </c>
      <c r="D79" s="21">
        <v>3</v>
      </c>
      <c r="E79" s="23">
        <v>7.2495000000000003</v>
      </c>
      <c r="F79" s="23">
        <v>0.25</v>
      </c>
      <c r="G79" s="41">
        <f>E79/D79*100</f>
        <v>241.65</v>
      </c>
      <c r="H79" s="27">
        <f>E80-D79</f>
        <v>-2.7</v>
      </c>
    </row>
    <row r="80" spans="1:8" ht="36" x14ac:dyDescent="0.2">
      <c r="A80" s="111" t="s">
        <v>128</v>
      </c>
      <c r="B80" s="73" t="s">
        <v>129</v>
      </c>
      <c r="C80" s="21">
        <f>C81</f>
        <v>2</v>
      </c>
      <c r="D80" s="21">
        <f>D81</f>
        <v>2</v>
      </c>
      <c r="E80" s="21">
        <f>E81</f>
        <v>0.3</v>
      </c>
      <c r="F80" s="21">
        <f>F81</f>
        <v>0</v>
      </c>
      <c r="G80" s="22"/>
      <c r="H80" s="27"/>
    </row>
    <row r="81" spans="1:8" ht="60" x14ac:dyDescent="0.2">
      <c r="A81" s="113" t="s">
        <v>130</v>
      </c>
      <c r="B81" s="116" t="s">
        <v>131</v>
      </c>
      <c r="C81" s="21">
        <v>2</v>
      </c>
      <c r="D81" s="21">
        <v>2</v>
      </c>
      <c r="E81" s="23">
        <v>0.3</v>
      </c>
      <c r="F81" s="26"/>
      <c r="G81" s="41">
        <f>E81/D81*100</f>
        <v>15</v>
      </c>
      <c r="H81" s="27">
        <f>E81-D81</f>
        <v>-1.7</v>
      </c>
    </row>
    <row r="82" spans="1:8" ht="36" x14ac:dyDescent="0.2">
      <c r="A82" s="111" t="s">
        <v>132</v>
      </c>
      <c r="B82" s="73" t="s">
        <v>133</v>
      </c>
      <c r="C82" s="21">
        <f>C83</f>
        <v>1</v>
      </c>
      <c r="D82" s="21">
        <f>D83</f>
        <v>1</v>
      </c>
      <c r="E82" s="21">
        <f>E83</f>
        <v>0</v>
      </c>
      <c r="F82" s="21">
        <f>F83</f>
        <v>0.25</v>
      </c>
      <c r="G82" s="41"/>
      <c r="H82" s="27">
        <f>E82-D82</f>
        <v>-1</v>
      </c>
    </row>
    <row r="83" spans="1:8" ht="48" x14ac:dyDescent="0.2">
      <c r="A83" s="113" t="s">
        <v>134</v>
      </c>
      <c r="B83" s="116" t="s">
        <v>135</v>
      </c>
      <c r="C83" s="21">
        <v>1</v>
      </c>
      <c r="D83" s="21">
        <v>1</v>
      </c>
      <c r="E83" s="23"/>
      <c r="F83" s="26">
        <v>0.25</v>
      </c>
      <c r="G83" s="41">
        <f>E83/D83*100</f>
        <v>0</v>
      </c>
      <c r="H83" s="119">
        <f>E83-D83</f>
        <v>-1</v>
      </c>
    </row>
    <row r="84" spans="1:8" ht="36" x14ac:dyDescent="0.2">
      <c r="A84" s="111" t="s">
        <v>136</v>
      </c>
      <c r="B84" s="73" t="s">
        <v>137</v>
      </c>
      <c r="C84" s="21">
        <f>C85</f>
        <v>48</v>
      </c>
      <c r="D84" s="21">
        <f>D85</f>
        <v>48</v>
      </c>
      <c r="E84" s="21">
        <f t="shared" ref="E84:F84" si="17">E85</f>
        <v>0</v>
      </c>
      <c r="F84" s="21">
        <f t="shared" si="17"/>
        <v>0</v>
      </c>
      <c r="G84" s="22"/>
      <c r="H84" s="120"/>
    </row>
    <row r="85" spans="1:8" ht="48" x14ac:dyDescent="0.2">
      <c r="A85" s="113" t="s">
        <v>138</v>
      </c>
      <c r="B85" s="116" t="s">
        <v>139</v>
      </c>
      <c r="C85" s="21">
        <v>48</v>
      </c>
      <c r="D85" s="21">
        <v>48</v>
      </c>
      <c r="E85" s="23"/>
      <c r="F85" s="26"/>
      <c r="G85" s="41">
        <f t="shared" ref="G85:G95" si="18">E85/D85*100</f>
        <v>0</v>
      </c>
      <c r="H85" s="27">
        <f t="shared" ref="H85:H115" si="19">E85-D85</f>
        <v>-48</v>
      </c>
    </row>
    <row r="86" spans="1:8" ht="36" x14ac:dyDescent="0.2">
      <c r="A86" s="111" t="s">
        <v>140</v>
      </c>
      <c r="B86" s="115" t="s">
        <v>141</v>
      </c>
      <c r="C86" s="21">
        <f>C87</f>
        <v>28</v>
      </c>
      <c r="D86" s="21">
        <f>D87</f>
        <v>28</v>
      </c>
      <c r="E86" s="21">
        <f t="shared" ref="E86:F86" si="20">E87</f>
        <v>19.34075</v>
      </c>
      <c r="F86" s="21">
        <f t="shared" si="20"/>
        <v>6.15</v>
      </c>
      <c r="G86" s="41">
        <f t="shared" si="18"/>
        <v>69.074107142857144</v>
      </c>
      <c r="H86" s="27">
        <f t="shared" si="19"/>
        <v>-8.6592500000000001</v>
      </c>
    </row>
    <row r="87" spans="1:8" ht="48" x14ac:dyDescent="0.2">
      <c r="A87" s="121" t="s">
        <v>142</v>
      </c>
      <c r="B87" s="122" t="s">
        <v>143</v>
      </c>
      <c r="C87" s="21">
        <v>28</v>
      </c>
      <c r="D87" s="21">
        <v>28</v>
      </c>
      <c r="E87" s="23">
        <v>19.34075</v>
      </c>
      <c r="F87" s="26">
        <v>6.15</v>
      </c>
      <c r="G87" s="41">
        <f t="shared" si="18"/>
        <v>69.074107142857144</v>
      </c>
      <c r="H87" s="27">
        <f t="shared" si="19"/>
        <v>-8.6592500000000001</v>
      </c>
    </row>
    <row r="88" spans="1:8" ht="24" x14ac:dyDescent="0.2">
      <c r="A88" s="123" t="s">
        <v>144</v>
      </c>
      <c r="B88" s="124" t="s">
        <v>145</v>
      </c>
      <c r="C88" s="44"/>
      <c r="D88" s="44"/>
      <c r="E88" s="21">
        <f>E89</f>
        <v>0</v>
      </c>
      <c r="F88" s="26"/>
      <c r="G88" s="41"/>
      <c r="H88" s="27"/>
    </row>
    <row r="89" spans="1:8" ht="36" x14ac:dyDescent="0.2">
      <c r="A89" s="125" t="s">
        <v>146</v>
      </c>
      <c r="B89" s="126" t="s">
        <v>147</v>
      </c>
      <c r="C89" s="21"/>
      <c r="D89" s="21"/>
      <c r="E89" s="21"/>
      <c r="F89" s="26"/>
      <c r="G89" s="41"/>
      <c r="H89" s="27"/>
    </row>
    <row r="90" spans="1:8" ht="36" x14ac:dyDescent="0.2">
      <c r="A90" s="127" t="s">
        <v>148</v>
      </c>
      <c r="B90" s="88" t="s">
        <v>149</v>
      </c>
      <c r="C90" s="26">
        <f>C91+C92</f>
        <v>0</v>
      </c>
      <c r="D90" s="26">
        <f>D91+D92</f>
        <v>0</v>
      </c>
      <c r="E90" s="26">
        <f>E91+E92</f>
        <v>5.3579600000000003</v>
      </c>
      <c r="F90" s="26">
        <f>F91+F92</f>
        <v>27.049469999999999</v>
      </c>
      <c r="G90" s="41" t="e">
        <f t="shared" si="18"/>
        <v>#DIV/0!</v>
      </c>
      <c r="H90" s="27">
        <f t="shared" si="19"/>
        <v>5.3579600000000003</v>
      </c>
    </row>
    <row r="91" spans="1:8" ht="36" x14ac:dyDescent="0.2">
      <c r="A91" s="128" t="s">
        <v>150</v>
      </c>
      <c r="B91" s="129" t="s">
        <v>151</v>
      </c>
      <c r="C91" s="50"/>
      <c r="D91" s="50"/>
      <c r="E91" s="50">
        <v>5.0670000000000002</v>
      </c>
      <c r="F91" s="50">
        <v>24.561969999999999</v>
      </c>
      <c r="G91" s="41" t="e">
        <f t="shared" si="18"/>
        <v>#DIV/0!</v>
      </c>
      <c r="H91" s="27">
        <f t="shared" si="19"/>
        <v>5.0670000000000002</v>
      </c>
    </row>
    <row r="92" spans="1:8" ht="36" x14ac:dyDescent="0.2">
      <c r="A92" s="128" t="s">
        <v>152</v>
      </c>
      <c r="B92" s="129" t="s">
        <v>153</v>
      </c>
      <c r="C92" s="50"/>
      <c r="D92" s="50"/>
      <c r="E92" s="51">
        <v>0.29096</v>
      </c>
      <c r="F92" s="50">
        <v>2.4874999999999998</v>
      </c>
      <c r="G92" s="66" t="e">
        <f t="shared" si="18"/>
        <v>#DIV/0!</v>
      </c>
      <c r="H92" s="51">
        <f t="shared" si="19"/>
        <v>0.29096</v>
      </c>
    </row>
    <row r="93" spans="1:8" x14ac:dyDescent="0.2">
      <c r="A93" s="196" t="s">
        <v>273</v>
      </c>
      <c r="B93" s="58" t="s">
        <v>275</v>
      </c>
      <c r="C93" s="26">
        <f>C94</f>
        <v>0</v>
      </c>
      <c r="D93" s="26">
        <f>D94</f>
        <v>0</v>
      </c>
      <c r="E93" s="26">
        <f>E94</f>
        <v>120</v>
      </c>
      <c r="F93" s="26"/>
      <c r="G93" s="66" t="e">
        <f t="shared" si="18"/>
        <v>#DIV/0!</v>
      </c>
      <c r="H93" s="27"/>
    </row>
    <row r="94" spans="1:8" ht="60.75" thickBot="1" x14ac:dyDescent="0.25">
      <c r="A94" s="198" t="s">
        <v>274</v>
      </c>
      <c r="B94" s="197" t="s">
        <v>276</v>
      </c>
      <c r="C94" s="192"/>
      <c r="D94" s="192"/>
      <c r="E94" s="193">
        <v>120</v>
      </c>
      <c r="F94" s="192"/>
      <c r="G94" s="66" t="e">
        <f t="shared" si="18"/>
        <v>#DIV/0!</v>
      </c>
      <c r="H94" s="193"/>
    </row>
    <row r="95" spans="1:8" ht="12.75" thickBot="1" x14ac:dyDescent="0.25">
      <c r="A95" s="31" t="s">
        <v>154</v>
      </c>
      <c r="B95" s="108" t="s">
        <v>155</v>
      </c>
      <c r="C95" s="79">
        <f>C96+C97</f>
        <v>0</v>
      </c>
      <c r="D95" s="79">
        <f>D96+D97</f>
        <v>0</v>
      </c>
      <c r="E95" s="79">
        <f t="shared" ref="E95:F95" si="21">E96+E97</f>
        <v>56.753540000000001</v>
      </c>
      <c r="F95" s="79">
        <f t="shared" si="21"/>
        <v>0</v>
      </c>
      <c r="G95" s="110" t="e">
        <f t="shared" si="18"/>
        <v>#DIV/0!</v>
      </c>
      <c r="H95" s="33">
        <f t="shared" si="19"/>
        <v>56.753540000000001</v>
      </c>
    </row>
    <row r="96" spans="1:8" x14ac:dyDescent="0.2">
      <c r="A96" s="19" t="s">
        <v>156</v>
      </c>
      <c r="B96" s="87" t="s">
        <v>157</v>
      </c>
      <c r="C96" s="21"/>
      <c r="D96" s="21"/>
      <c r="E96" s="23"/>
      <c r="F96" s="21"/>
      <c r="G96" s="22">
        <v>0</v>
      </c>
      <c r="H96" s="23">
        <f t="shared" si="19"/>
        <v>0</v>
      </c>
    </row>
    <row r="97" spans="1:8" ht="12.75" thickBot="1" x14ac:dyDescent="0.25">
      <c r="A97" s="38" t="s">
        <v>158</v>
      </c>
      <c r="B97" s="38" t="s">
        <v>155</v>
      </c>
      <c r="C97" s="50"/>
      <c r="D97" s="50"/>
      <c r="E97" s="51">
        <v>56.753540000000001</v>
      </c>
      <c r="F97" s="50"/>
      <c r="G97" s="66" t="e">
        <f t="shared" ref="G97:G103" si="22">E97/D97*100</f>
        <v>#DIV/0!</v>
      </c>
      <c r="H97" s="51">
        <f t="shared" si="19"/>
        <v>56.753540000000001</v>
      </c>
    </row>
    <row r="98" spans="1:8" ht="12.75" thickBot="1" x14ac:dyDescent="0.25">
      <c r="A98" s="31" t="s">
        <v>159</v>
      </c>
      <c r="B98" s="130" t="s">
        <v>160</v>
      </c>
      <c r="C98" s="131">
        <f>C99+C150+C148+C147+C142</f>
        <v>372867.02899999998</v>
      </c>
      <c r="D98" s="131">
        <f>D99+D150+D148+D147+D142</f>
        <v>372867.02899999998</v>
      </c>
      <c r="E98" s="131">
        <f>E99+E150+E148+E147+E142</f>
        <v>57662.079680000003</v>
      </c>
      <c r="F98" s="131">
        <f>F99+F150+F148+F147</f>
        <v>59904.897790000003</v>
      </c>
      <c r="G98" s="132">
        <f t="shared" si="22"/>
        <v>15.464515549858394</v>
      </c>
      <c r="H98" s="133">
        <f t="shared" si="19"/>
        <v>-315204.94931999996</v>
      </c>
    </row>
    <row r="99" spans="1:8" ht="12.75" thickBot="1" x14ac:dyDescent="0.25">
      <c r="A99" s="97" t="s">
        <v>161</v>
      </c>
      <c r="B99" s="134" t="s">
        <v>162</v>
      </c>
      <c r="C99" s="135">
        <f>C100+C103+C119</f>
        <v>333912.09999999998</v>
      </c>
      <c r="D99" s="135">
        <f>D100+D103+D119</f>
        <v>333912.09999999998</v>
      </c>
      <c r="E99" s="135">
        <f>E100+E103+E119</f>
        <v>52585.730840000004</v>
      </c>
      <c r="F99" s="135">
        <f>F100+F103+F119+F142</f>
        <v>59904.897790000003</v>
      </c>
      <c r="G99" s="136">
        <f t="shared" si="22"/>
        <v>15.748375347883472</v>
      </c>
      <c r="H99" s="137">
        <f t="shared" si="19"/>
        <v>-281326.36916</v>
      </c>
    </row>
    <row r="100" spans="1:8" ht="12.75" thickBot="1" x14ac:dyDescent="0.25">
      <c r="A100" s="31" t="s">
        <v>163</v>
      </c>
      <c r="B100" s="138" t="s">
        <v>164</v>
      </c>
      <c r="C100" s="139">
        <f>C101+C102</f>
        <v>139797</v>
      </c>
      <c r="D100" s="139">
        <f>D101+D102</f>
        <v>139797</v>
      </c>
      <c r="E100" s="140">
        <f>E101+E102</f>
        <v>22686</v>
      </c>
      <c r="F100" s="139">
        <f>SUM(F101+F102)</f>
        <v>29225</v>
      </c>
      <c r="G100" s="141">
        <f t="shared" si="22"/>
        <v>16.227816047554668</v>
      </c>
      <c r="H100" s="142">
        <f t="shared" si="19"/>
        <v>-117111</v>
      </c>
    </row>
    <row r="101" spans="1:8" x14ac:dyDescent="0.2">
      <c r="A101" s="87" t="s">
        <v>165</v>
      </c>
      <c r="B101" s="87" t="s">
        <v>166</v>
      </c>
      <c r="C101" s="21">
        <v>139797</v>
      </c>
      <c r="D101" s="21">
        <v>139797</v>
      </c>
      <c r="E101" s="23">
        <v>22686</v>
      </c>
      <c r="F101" s="21">
        <v>29225</v>
      </c>
      <c r="G101" s="22">
        <f t="shared" si="22"/>
        <v>16.227816047554668</v>
      </c>
      <c r="H101" s="23">
        <f t="shared" si="19"/>
        <v>-117111</v>
      </c>
    </row>
    <row r="102" spans="1:8" ht="24.75" thickBot="1" x14ac:dyDescent="0.25">
      <c r="A102" s="102" t="s">
        <v>167</v>
      </c>
      <c r="B102" s="89" t="s">
        <v>168</v>
      </c>
      <c r="C102" s="143"/>
      <c r="D102" s="143"/>
      <c r="E102" s="51"/>
      <c r="F102" s="50"/>
      <c r="G102" s="22" t="e">
        <f t="shared" si="22"/>
        <v>#DIV/0!</v>
      </c>
      <c r="H102" s="51">
        <f t="shared" si="19"/>
        <v>0</v>
      </c>
    </row>
    <row r="103" spans="1:8" ht="12.75" thickBot="1" x14ac:dyDescent="0.25">
      <c r="A103" s="31" t="s">
        <v>169</v>
      </c>
      <c r="B103" s="108" t="s">
        <v>170</v>
      </c>
      <c r="C103" s="79">
        <f>C104+C108+C109+C110+C107+C106</f>
        <v>14400.7</v>
      </c>
      <c r="D103" s="79">
        <f>D104+D108+D109+D110+D107+D106</f>
        <v>14400.7</v>
      </c>
      <c r="E103" s="79">
        <f>E104+E108+E109+E110+E107+E106</f>
        <v>1816.3773200000001</v>
      </c>
      <c r="F103" s="79">
        <f>F105+F108+F109+F110</f>
        <v>699.81825000000003</v>
      </c>
      <c r="G103" s="110">
        <f t="shared" si="22"/>
        <v>12.613118251196124</v>
      </c>
      <c r="H103" s="33">
        <f t="shared" si="19"/>
        <v>-12584.322680000001</v>
      </c>
    </row>
    <row r="104" spans="1:8" s="10" customFormat="1" x14ac:dyDescent="0.2">
      <c r="A104" s="38" t="s">
        <v>171</v>
      </c>
      <c r="B104" s="48" t="s">
        <v>172</v>
      </c>
      <c r="C104" s="26"/>
      <c r="D104" s="26"/>
      <c r="E104" s="27"/>
      <c r="F104" s="26"/>
      <c r="G104" s="41">
        <v>0</v>
      </c>
      <c r="H104" s="27">
        <f t="shared" si="19"/>
        <v>0</v>
      </c>
    </row>
    <row r="105" spans="1:8" s="10" customFormat="1" x14ac:dyDescent="0.2">
      <c r="A105" s="42" t="s">
        <v>173</v>
      </c>
      <c r="B105" s="88" t="s">
        <v>174</v>
      </c>
      <c r="C105" s="26"/>
      <c r="D105" s="26"/>
      <c r="E105" s="27"/>
      <c r="F105" s="26"/>
      <c r="G105" s="41"/>
      <c r="H105" s="27"/>
    </row>
    <row r="106" spans="1:8" s="10" customFormat="1" ht="36" x14ac:dyDescent="0.2">
      <c r="A106" s="42" t="s">
        <v>175</v>
      </c>
      <c r="B106" s="88" t="s">
        <v>176</v>
      </c>
      <c r="C106" s="26">
        <v>5976.5</v>
      </c>
      <c r="D106" s="26">
        <v>5976.5</v>
      </c>
      <c r="E106" s="27">
        <v>1172.0070000000001</v>
      </c>
      <c r="F106" s="26"/>
      <c r="G106" s="41">
        <v>0</v>
      </c>
      <c r="H106" s="27">
        <f>E106-D106</f>
        <v>-4804.4930000000004</v>
      </c>
    </row>
    <row r="107" spans="1:8" s="10" customFormat="1" ht="24" x14ac:dyDescent="0.2">
      <c r="A107" s="42" t="s">
        <v>177</v>
      </c>
      <c r="B107" s="88" t="s">
        <v>178</v>
      </c>
      <c r="C107" s="26"/>
      <c r="D107" s="26"/>
      <c r="E107" s="27"/>
      <c r="F107" s="26"/>
      <c r="G107" s="41">
        <v>0</v>
      </c>
      <c r="H107" s="27">
        <f t="shared" si="19"/>
        <v>0</v>
      </c>
    </row>
    <row r="108" spans="1:8" s="10" customFormat="1" x14ac:dyDescent="0.2">
      <c r="A108" s="48" t="s">
        <v>179</v>
      </c>
      <c r="B108" s="48" t="s">
        <v>180</v>
      </c>
      <c r="C108" s="26">
        <v>3236.5</v>
      </c>
      <c r="D108" s="26">
        <v>3236.5</v>
      </c>
      <c r="E108" s="27"/>
      <c r="F108" s="26"/>
      <c r="G108" s="41">
        <f>E108/D108*100</f>
        <v>0</v>
      </c>
      <c r="H108" s="27">
        <f>E108-D108</f>
        <v>-3236.5</v>
      </c>
    </row>
    <row r="109" spans="1:8" s="10" customFormat="1" ht="12.75" thickBot="1" x14ac:dyDescent="0.25">
      <c r="A109" s="42" t="s">
        <v>181</v>
      </c>
      <c r="B109" s="89" t="s">
        <v>182</v>
      </c>
      <c r="C109" s="50"/>
      <c r="D109" s="50"/>
      <c r="E109" s="51"/>
      <c r="F109" s="50"/>
      <c r="G109" s="66" t="e">
        <f t="shared" ref="G109:G114" si="23">E109/D109*100</f>
        <v>#DIV/0!</v>
      </c>
      <c r="H109" s="27">
        <f t="shared" si="19"/>
        <v>0</v>
      </c>
    </row>
    <row r="110" spans="1:8" ht="12.75" thickBot="1" x14ac:dyDescent="0.25">
      <c r="A110" s="31" t="s">
        <v>183</v>
      </c>
      <c r="B110" s="86" t="s">
        <v>184</v>
      </c>
      <c r="C110" s="79">
        <f>C111+C112+C113+C114+C116+C115+C117</f>
        <v>5187.7</v>
      </c>
      <c r="D110" s="79">
        <f>D111+D112+D113+D114+D116+D115+D117</f>
        <v>5187.7</v>
      </c>
      <c r="E110" s="79">
        <f>E111+E112+E113+E114+E116+E115+E117</f>
        <v>644.37031999999999</v>
      </c>
      <c r="F110" s="79">
        <f>F111+F112+F113+F114+F116+F115+F117+F118</f>
        <v>699.81825000000003</v>
      </c>
      <c r="G110" s="110">
        <f t="shared" si="23"/>
        <v>12.421117643657112</v>
      </c>
      <c r="H110" s="33">
        <f t="shared" si="19"/>
        <v>-4543.3296799999998</v>
      </c>
    </row>
    <row r="111" spans="1:8" x14ac:dyDescent="0.2">
      <c r="A111" s="19" t="s">
        <v>183</v>
      </c>
      <c r="B111" s="87" t="s">
        <v>185</v>
      </c>
      <c r="C111" s="21">
        <v>907.8</v>
      </c>
      <c r="D111" s="21">
        <v>907.8</v>
      </c>
      <c r="E111" s="23"/>
      <c r="F111" s="21"/>
      <c r="G111" s="22">
        <f t="shared" si="23"/>
        <v>0</v>
      </c>
      <c r="H111" s="23">
        <f t="shared" si="19"/>
        <v>-907.8</v>
      </c>
    </row>
    <row r="112" spans="1:8" ht="24" x14ac:dyDescent="0.2">
      <c r="A112" s="42" t="s">
        <v>183</v>
      </c>
      <c r="B112" s="88" t="s">
        <v>186</v>
      </c>
      <c r="C112" s="26">
        <v>1147.9000000000001</v>
      </c>
      <c r="D112" s="26">
        <v>1147.9000000000001</v>
      </c>
      <c r="E112" s="27">
        <v>230.928</v>
      </c>
      <c r="F112" s="26">
        <v>421.92</v>
      </c>
      <c r="G112" s="41">
        <f t="shared" si="23"/>
        <v>20.117431832041117</v>
      </c>
      <c r="H112" s="27">
        <f t="shared" si="19"/>
        <v>-916.97200000000009</v>
      </c>
    </row>
    <row r="113" spans="1:8" x14ac:dyDescent="0.2">
      <c r="A113" s="38" t="s">
        <v>183</v>
      </c>
      <c r="B113" s="88" t="s">
        <v>187</v>
      </c>
      <c r="C113" s="26"/>
      <c r="D113" s="26"/>
      <c r="E113" s="27"/>
      <c r="F113" s="26"/>
      <c r="G113" s="41" t="e">
        <f t="shared" si="23"/>
        <v>#DIV/0!</v>
      </c>
      <c r="H113" s="27">
        <f t="shared" si="19"/>
        <v>0</v>
      </c>
    </row>
    <row r="114" spans="1:8" ht="24" x14ac:dyDescent="0.2">
      <c r="A114" s="144" t="s">
        <v>183</v>
      </c>
      <c r="B114" s="145" t="s">
        <v>188</v>
      </c>
      <c r="C114" s="26"/>
      <c r="D114" s="26"/>
      <c r="E114" s="27"/>
      <c r="F114" s="26"/>
      <c r="G114" s="41" t="e">
        <f t="shared" si="23"/>
        <v>#DIV/0!</v>
      </c>
      <c r="H114" s="27">
        <f t="shared" si="19"/>
        <v>0</v>
      </c>
    </row>
    <row r="115" spans="1:8" x14ac:dyDescent="0.2">
      <c r="A115" s="38" t="s">
        <v>183</v>
      </c>
      <c r="B115" s="88" t="s">
        <v>189</v>
      </c>
      <c r="C115" s="26"/>
      <c r="D115" s="26"/>
      <c r="E115" s="27"/>
      <c r="F115" s="26"/>
      <c r="G115" s="41"/>
      <c r="H115" s="27">
        <f t="shared" si="19"/>
        <v>0</v>
      </c>
    </row>
    <row r="116" spans="1:8" ht="24" x14ac:dyDescent="0.2">
      <c r="A116" s="42" t="s">
        <v>183</v>
      </c>
      <c r="B116" s="146" t="s">
        <v>190</v>
      </c>
      <c r="C116" s="26"/>
      <c r="D116" s="26"/>
      <c r="E116" s="27"/>
      <c r="F116" s="26"/>
      <c r="G116" s="41">
        <v>0</v>
      </c>
      <c r="H116" s="27">
        <f>E116-C116</f>
        <v>0</v>
      </c>
    </row>
    <row r="117" spans="1:8" ht="24" x14ac:dyDescent="0.2">
      <c r="A117" s="61" t="s">
        <v>183</v>
      </c>
      <c r="B117" s="147" t="s">
        <v>191</v>
      </c>
      <c r="C117" s="26">
        <v>3132</v>
      </c>
      <c r="D117" s="26">
        <v>3132</v>
      </c>
      <c r="E117" s="27">
        <v>413.44232</v>
      </c>
      <c r="F117" s="26">
        <v>277.89825000000002</v>
      </c>
      <c r="G117" s="41">
        <v>0</v>
      </c>
      <c r="H117" s="27">
        <f>E117-C117</f>
        <v>-2718.5576799999999</v>
      </c>
    </row>
    <row r="118" spans="1:8" ht="12.75" thickBot="1" x14ac:dyDescent="0.25">
      <c r="A118" s="38" t="s">
        <v>183</v>
      </c>
      <c r="B118" s="148" t="s">
        <v>192</v>
      </c>
      <c r="C118" s="50"/>
      <c r="D118" s="50"/>
      <c r="E118" s="51"/>
      <c r="F118" s="50"/>
      <c r="G118" s="66">
        <v>0</v>
      </c>
      <c r="H118" s="51">
        <f>E118-C118</f>
        <v>0</v>
      </c>
    </row>
    <row r="119" spans="1:8" ht="12.75" thickBot="1" x14ac:dyDescent="0.25">
      <c r="A119" s="31" t="s">
        <v>193</v>
      </c>
      <c r="B119" s="149" t="s">
        <v>194</v>
      </c>
      <c r="C119" s="131">
        <f>C120+C132+C134+C136+C138+C139+C140+C133+C135+C137</f>
        <v>179714.39999999997</v>
      </c>
      <c r="D119" s="131">
        <f>D120+D132+D134+D136+D138+D139+D140+D133+D135+D137</f>
        <v>179714.39999999997</v>
      </c>
      <c r="E119" s="150">
        <f>E120+E132+E134+E136+E138+E139+E140+E133+E135</f>
        <v>28083.353520000001</v>
      </c>
      <c r="F119" s="131">
        <f>F120+F132+F134+F136+F138+F139+F140+F133+F135</f>
        <v>28276.09922</v>
      </c>
      <c r="G119" s="132">
        <f t="shared" ref="G119:G126" si="24">E119/D119*100</f>
        <v>15.626657363015989</v>
      </c>
      <c r="H119" s="133">
        <f t="shared" ref="H119:H126" si="25">E119-D119</f>
        <v>-151631.04647999996</v>
      </c>
    </row>
    <row r="120" spans="1:8" ht="12.75" thickBot="1" x14ac:dyDescent="0.25">
      <c r="A120" s="31" t="s">
        <v>195</v>
      </c>
      <c r="B120" s="151" t="s">
        <v>196</v>
      </c>
      <c r="C120" s="139">
        <f>C123+C127+C122+C121+C124+C129+C125+C126+C130+C131+C128</f>
        <v>132753.1</v>
      </c>
      <c r="D120" s="139">
        <f>D123+D127+D122+D121+D124+D129+D125+D126+D130+D131+D128</f>
        <v>132753.1</v>
      </c>
      <c r="E120" s="139">
        <f>E123+E127+E122+E121+E124+E129+E125+E126+E130+E131+E128</f>
        <v>20552.560000000001</v>
      </c>
      <c r="F120" s="139">
        <f t="shared" ref="F120" si="26">F123+F127+F122+F121+F124+F129+F125+F126+F130+F131</f>
        <v>20588.580000000002</v>
      </c>
      <c r="G120" s="141">
        <f t="shared" si="24"/>
        <v>15.481792892218712</v>
      </c>
      <c r="H120" s="142">
        <f t="shared" si="25"/>
        <v>-112200.54000000001</v>
      </c>
    </row>
    <row r="121" spans="1:8" ht="24" x14ac:dyDescent="0.2">
      <c r="A121" s="59" t="s">
        <v>197</v>
      </c>
      <c r="B121" s="152" t="s">
        <v>198</v>
      </c>
      <c r="C121" s="104">
        <v>1523.5</v>
      </c>
      <c r="D121" s="104">
        <v>1523.5</v>
      </c>
      <c r="E121" s="23"/>
      <c r="F121" s="21"/>
      <c r="G121" s="22">
        <f t="shared" si="24"/>
        <v>0</v>
      </c>
      <c r="H121" s="23">
        <f t="shared" si="25"/>
        <v>-1523.5</v>
      </c>
    </row>
    <row r="122" spans="1:8" ht="24" x14ac:dyDescent="0.2">
      <c r="A122" s="59" t="s">
        <v>197</v>
      </c>
      <c r="B122" s="88" t="s">
        <v>199</v>
      </c>
      <c r="C122" s="40">
        <v>9.6999999999999993</v>
      </c>
      <c r="D122" s="40">
        <v>9.6999999999999993</v>
      </c>
      <c r="E122" s="27"/>
      <c r="F122" s="26"/>
      <c r="G122" s="41">
        <f t="shared" si="24"/>
        <v>0</v>
      </c>
      <c r="H122" s="27">
        <f t="shared" si="25"/>
        <v>-9.6999999999999993</v>
      </c>
    </row>
    <row r="123" spans="1:8" x14ac:dyDescent="0.2">
      <c r="A123" s="87" t="s">
        <v>197</v>
      </c>
      <c r="B123" s="48" t="s">
        <v>200</v>
      </c>
      <c r="C123" s="26">
        <v>96609.4</v>
      </c>
      <c r="D123" s="26">
        <v>96609.4</v>
      </c>
      <c r="E123" s="27">
        <v>16086</v>
      </c>
      <c r="F123" s="26">
        <v>16070</v>
      </c>
      <c r="G123" s="41">
        <f t="shared" si="24"/>
        <v>16.650553672831009</v>
      </c>
      <c r="H123" s="27">
        <f t="shared" si="25"/>
        <v>-80523.399999999994</v>
      </c>
    </row>
    <row r="124" spans="1:8" x14ac:dyDescent="0.2">
      <c r="A124" s="87" t="s">
        <v>197</v>
      </c>
      <c r="B124" s="48" t="s">
        <v>201</v>
      </c>
      <c r="C124" s="26">
        <v>15126.8</v>
      </c>
      <c r="D124" s="26">
        <v>15126.8</v>
      </c>
      <c r="E124" s="27">
        <v>2518</v>
      </c>
      <c r="F124" s="26">
        <v>2730</v>
      </c>
      <c r="G124" s="41">
        <f t="shared" si="24"/>
        <v>16.645952878335141</v>
      </c>
      <c r="H124" s="27">
        <f t="shared" si="25"/>
        <v>-12608.8</v>
      </c>
    </row>
    <row r="125" spans="1:8" x14ac:dyDescent="0.2">
      <c r="A125" s="87" t="s">
        <v>197</v>
      </c>
      <c r="B125" s="48" t="s">
        <v>202</v>
      </c>
      <c r="C125" s="26">
        <v>543.20000000000005</v>
      </c>
      <c r="D125" s="26">
        <v>543.20000000000005</v>
      </c>
      <c r="E125" s="27"/>
      <c r="F125" s="26"/>
      <c r="G125" s="41">
        <f t="shared" si="24"/>
        <v>0</v>
      </c>
      <c r="H125" s="27">
        <f t="shared" si="25"/>
        <v>-543.20000000000005</v>
      </c>
    </row>
    <row r="126" spans="1:8" x14ac:dyDescent="0.2">
      <c r="A126" s="87" t="s">
        <v>197</v>
      </c>
      <c r="B126" s="88" t="s">
        <v>203</v>
      </c>
      <c r="C126" s="26">
        <v>225</v>
      </c>
      <c r="D126" s="26">
        <v>225</v>
      </c>
      <c r="E126" s="27"/>
      <c r="F126" s="26"/>
      <c r="G126" s="41">
        <f t="shared" si="24"/>
        <v>0</v>
      </c>
      <c r="H126" s="27">
        <f t="shared" si="25"/>
        <v>-225</v>
      </c>
    </row>
    <row r="127" spans="1:8" x14ac:dyDescent="0.2">
      <c r="A127" s="87" t="s">
        <v>197</v>
      </c>
      <c r="B127" s="48" t="s">
        <v>204</v>
      </c>
      <c r="C127" s="26">
        <v>305.10000000000002</v>
      </c>
      <c r="D127" s="26">
        <v>305.10000000000002</v>
      </c>
      <c r="E127" s="27"/>
      <c r="F127" s="26">
        <v>25.43</v>
      </c>
      <c r="G127" s="41">
        <v>0</v>
      </c>
      <c r="H127" s="27">
        <f>E127-C127</f>
        <v>-305.10000000000002</v>
      </c>
    </row>
    <row r="128" spans="1:8" x14ac:dyDescent="0.2">
      <c r="A128" s="87" t="s">
        <v>197</v>
      </c>
      <c r="B128" s="48" t="s">
        <v>270</v>
      </c>
      <c r="C128" s="26">
        <v>1087.5999999999999</v>
      </c>
      <c r="D128" s="26">
        <v>1087.5999999999999</v>
      </c>
      <c r="E128" s="27">
        <v>187.845</v>
      </c>
      <c r="F128" s="153"/>
      <c r="G128" s="41"/>
      <c r="H128" s="27"/>
    </row>
    <row r="129" spans="1:8" ht="36" x14ac:dyDescent="0.2">
      <c r="A129" s="59" t="s">
        <v>197</v>
      </c>
      <c r="B129" s="88" t="s">
        <v>205</v>
      </c>
      <c r="C129" s="26">
        <v>1320.2</v>
      </c>
      <c r="D129" s="26">
        <v>1320.2</v>
      </c>
      <c r="E129" s="27"/>
      <c r="F129" s="26"/>
      <c r="G129" s="41">
        <f t="shared" ref="G129:G145" si="27">E129/D129*100</f>
        <v>0</v>
      </c>
      <c r="H129" s="27">
        <f t="shared" ref="H129:H145" si="28">E129-D129</f>
        <v>-1320.2</v>
      </c>
    </row>
    <row r="130" spans="1:8" x14ac:dyDescent="0.2">
      <c r="A130" s="87" t="s">
        <v>197</v>
      </c>
      <c r="B130" s="48" t="s">
        <v>206</v>
      </c>
      <c r="C130" s="26">
        <v>11413.3</v>
      </c>
      <c r="D130" s="26">
        <v>11413.3</v>
      </c>
      <c r="E130" s="27">
        <v>1760.7149999999999</v>
      </c>
      <c r="F130" s="26">
        <v>1763.15</v>
      </c>
      <c r="G130" s="41">
        <f t="shared" si="27"/>
        <v>15.426870405579457</v>
      </c>
      <c r="H130" s="27">
        <f t="shared" si="28"/>
        <v>-9652.5849999999991</v>
      </c>
    </row>
    <row r="131" spans="1:8" ht="36.75" thickBot="1" x14ac:dyDescent="0.25">
      <c r="A131" s="154" t="s">
        <v>197</v>
      </c>
      <c r="B131" s="155" t="s">
        <v>207</v>
      </c>
      <c r="C131" s="156">
        <v>4589.3</v>
      </c>
      <c r="D131" s="156">
        <v>4589.3</v>
      </c>
      <c r="E131" s="75"/>
      <c r="F131" s="74"/>
      <c r="G131" s="96">
        <f t="shared" si="27"/>
        <v>0</v>
      </c>
      <c r="H131" s="75">
        <f t="shared" si="28"/>
        <v>-4589.3</v>
      </c>
    </row>
    <row r="132" spans="1:8" x14ac:dyDescent="0.2">
      <c r="A132" s="87" t="s">
        <v>208</v>
      </c>
      <c r="B132" s="152" t="s">
        <v>209</v>
      </c>
      <c r="C132" s="21">
        <v>1765.9</v>
      </c>
      <c r="D132" s="21">
        <v>1765.9</v>
      </c>
      <c r="E132" s="23"/>
      <c r="F132" s="21"/>
      <c r="G132" s="22">
        <f t="shared" si="27"/>
        <v>0</v>
      </c>
      <c r="H132" s="23">
        <f t="shared" si="28"/>
        <v>-1765.9</v>
      </c>
    </row>
    <row r="133" spans="1:8" ht="24" x14ac:dyDescent="0.2">
      <c r="A133" s="61" t="s">
        <v>210</v>
      </c>
      <c r="B133" s="157" t="s">
        <v>211</v>
      </c>
      <c r="C133" s="40">
        <v>1173.5</v>
      </c>
      <c r="D133" s="40">
        <v>1173.5</v>
      </c>
      <c r="E133" s="27"/>
      <c r="F133" s="26"/>
      <c r="G133" s="41">
        <f t="shared" si="27"/>
        <v>0</v>
      </c>
      <c r="H133" s="27">
        <f t="shared" si="28"/>
        <v>-1173.5</v>
      </c>
    </row>
    <row r="134" spans="1:8" x14ac:dyDescent="0.2">
      <c r="A134" s="48" t="s">
        <v>212</v>
      </c>
      <c r="B134" s="48" t="s">
        <v>213</v>
      </c>
      <c r="C134" s="26">
        <v>1733.3</v>
      </c>
      <c r="D134" s="26">
        <v>1733.3</v>
      </c>
      <c r="E134" s="27">
        <v>433.32499999999999</v>
      </c>
      <c r="F134" s="26">
        <v>391.77499999999998</v>
      </c>
      <c r="G134" s="41">
        <f t="shared" si="27"/>
        <v>25</v>
      </c>
      <c r="H134" s="27">
        <f t="shared" si="28"/>
        <v>-1299.9749999999999</v>
      </c>
    </row>
    <row r="135" spans="1:8" ht="24" x14ac:dyDescent="0.2">
      <c r="A135" s="61" t="s">
        <v>214</v>
      </c>
      <c r="B135" s="88" t="s">
        <v>215</v>
      </c>
      <c r="C135" s="40"/>
      <c r="D135" s="40"/>
      <c r="E135" s="27"/>
      <c r="F135" s="26"/>
      <c r="G135" s="41" t="e">
        <f>E135/D135*100</f>
        <v>#DIV/0!</v>
      </c>
      <c r="H135" s="27">
        <f>E135-D135</f>
        <v>0</v>
      </c>
    </row>
    <row r="136" spans="1:8" ht="24" x14ac:dyDescent="0.2">
      <c r="A136" s="61" t="s">
        <v>216</v>
      </c>
      <c r="B136" s="88" t="s">
        <v>217</v>
      </c>
      <c r="C136" s="40">
        <v>234.3</v>
      </c>
      <c r="D136" s="40">
        <v>234.3</v>
      </c>
      <c r="E136" s="27">
        <v>220.31528</v>
      </c>
      <c r="F136" s="26"/>
      <c r="G136" s="41">
        <f t="shared" si="27"/>
        <v>94.031276141698669</v>
      </c>
      <c r="H136" s="27">
        <f t="shared" si="28"/>
        <v>-13.98472000000001</v>
      </c>
    </row>
    <row r="137" spans="1:8" ht="24" x14ac:dyDescent="0.2">
      <c r="A137" s="61" t="s">
        <v>271</v>
      </c>
      <c r="B137" s="88" t="s">
        <v>272</v>
      </c>
      <c r="C137" s="40">
        <v>212.2</v>
      </c>
      <c r="D137" s="40">
        <v>212.2</v>
      </c>
      <c r="E137" s="27"/>
      <c r="F137" s="26"/>
      <c r="G137" s="41"/>
      <c r="H137" s="27"/>
    </row>
    <row r="138" spans="1:8" x14ac:dyDescent="0.2">
      <c r="A138" s="48" t="s">
        <v>218</v>
      </c>
      <c r="B138" s="88" t="s">
        <v>219</v>
      </c>
      <c r="C138" s="40">
        <v>635.29999999999995</v>
      </c>
      <c r="D138" s="40">
        <v>635.29999999999995</v>
      </c>
      <c r="E138" s="27">
        <v>75.691209999999998</v>
      </c>
      <c r="F138" s="26">
        <v>90.862669999999994</v>
      </c>
      <c r="G138" s="41">
        <f t="shared" si="27"/>
        <v>11.914246812529514</v>
      </c>
      <c r="H138" s="27">
        <f t="shared" si="28"/>
        <v>-559.60879</v>
      </c>
    </row>
    <row r="139" spans="1:8" ht="12.75" thickBot="1" x14ac:dyDescent="0.25">
      <c r="A139" s="48" t="s">
        <v>220</v>
      </c>
      <c r="B139" s="48" t="s">
        <v>221</v>
      </c>
      <c r="C139" s="26">
        <v>1576.8</v>
      </c>
      <c r="D139" s="26">
        <v>1576.8</v>
      </c>
      <c r="E139" s="27">
        <v>191.46203</v>
      </c>
      <c r="F139" s="26">
        <v>185.88155</v>
      </c>
      <c r="G139" s="41">
        <f t="shared" si="27"/>
        <v>12.142442288178589</v>
      </c>
      <c r="H139" s="27">
        <f t="shared" si="28"/>
        <v>-1385.33797</v>
      </c>
    </row>
    <row r="140" spans="1:8" ht="12.75" thickBot="1" x14ac:dyDescent="0.25">
      <c r="A140" s="31" t="s">
        <v>222</v>
      </c>
      <c r="B140" s="86" t="s">
        <v>223</v>
      </c>
      <c r="C140" s="79">
        <f>C141</f>
        <v>39630</v>
      </c>
      <c r="D140" s="79">
        <f>D141</f>
        <v>39630</v>
      </c>
      <c r="E140" s="80">
        <f>E141</f>
        <v>6610</v>
      </c>
      <c r="F140" s="79">
        <f>F141</f>
        <v>7019</v>
      </c>
      <c r="G140" s="110">
        <f t="shared" si="27"/>
        <v>16.679283371183448</v>
      </c>
      <c r="H140" s="33">
        <f t="shared" si="28"/>
        <v>-33020</v>
      </c>
    </row>
    <row r="141" spans="1:8" ht="12.75" thickBot="1" x14ac:dyDescent="0.25">
      <c r="A141" s="82" t="s">
        <v>224</v>
      </c>
      <c r="B141" s="19" t="s">
        <v>225</v>
      </c>
      <c r="C141" s="83">
        <v>39630</v>
      </c>
      <c r="D141" s="83">
        <v>39630</v>
      </c>
      <c r="E141" s="84">
        <v>6610</v>
      </c>
      <c r="F141" s="83">
        <v>7019</v>
      </c>
      <c r="G141" s="47">
        <f t="shared" si="27"/>
        <v>16.679283371183448</v>
      </c>
      <c r="H141" s="84">
        <f t="shared" si="28"/>
        <v>-33020</v>
      </c>
    </row>
    <row r="142" spans="1:8" ht="12.75" thickBot="1" x14ac:dyDescent="0.25">
      <c r="A142" s="31" t="s">
        <v>226</v>
      </c>
      <c r="B142" s="158" t="s">
        <v>227</v>
      </c>
      <c r="C142" s="79">
        <f>C143+C144+C145</f>
        <v>38954.929000000004</v>
      </c>
      <c r="D142" s="79">
        <f>D143+D144+D145</f>
        <v>38954.929000000004</v>
      </c>
      <c r="E142" s="79">
        <f>E143+E144+E145</f>
        <v>5076.3488399999997</v>
      </c>
      <c r="F142" s="79">
        <f t="shared" ref="F142" si="29">F143</f>
        <v>1703.9803199999999</v>
      </c>
      <c r="G142" s="110">
        <f t="shared" si="27"/>
        <v>13.031338960982316</v>
      </c>
      <c r="H142" s="33">
        <f t="shared" si="28"/>
        <v>-33878.580160000005</v>
      </c>
    </row>
    <row r="143" spans="1:8" ht="36" x14ac:dyDescent="0.2">
      <c r="A143" s="159" t="s">
        <v>228</v>
      </c>
      <c r="B143" s="160" t="s">
        <v>229</v>
      </c>
      <c r="C143" s="55">
        <v>26647.129000000001</v>
      </c>
      <c r="D143" s="55">
        <v>26647.129000000001</v>
      </c>
      <c r="E143" s="161">
        <v>2931.1888399999998</v>
      </c>
      <c r="F143" s="55">
        <v>1703.9803199999999</v>
      </c>
      <c r="G143" s="162">
        <f t="shared" si="27"/>
        <v>11.000017450285169</v>
      </c>
      <c r="H143" s="161">
        <f t="shared" si="28"/>
        <v>-23715.940160000002</v>
      </c>
    </row>
    <row r="144" spans="1:8" ht="36" x14ac:dyDescent="0.2">
      <c r="A144" s="63" t="s">
        <v>230</v>
      </c>
      <c r="B144" s="163" t="s">
        <v>231</v>
      </c>
      <c r="C144" s="50">
        <v>12307.8</v>
      </c>
      <c r="D144" s="50">
        <v>12307.8</v>
      </c>
      <c r="E144" s="51">
        <v>2145.16</v>
      </c>
      <c r="F144" s="50"/>
      <c r="G144" s="66">
        <f t="shared" si="27"/>
        <v>17.429272493865678</v>
      </c>
      <c r="H144" s="51">
        <f t="shared" si="28"/>
        <v>-10162.64</v>
      </c>
    </row>
    <row r="145" spans="1:8" ht="24.75" thickBot="1" x14ac:dyDescent="0.25">
      <c r="A145" s="164" t="s">
        <v>232</v>
      </c>
      <c r="B145" s="165" t="s">
        <v>233</v>
      </c>
      <c r="C145" s="74"/>
      <c r="D145" s="74"/>
      <c r="E145" s="75"/>
      <c r="F145" s="74"/>
      <c r="G145" s="96" t="e">
        <f t="shared" si="27"/>
        <v>#DIV/0!</v>
      </c>
      <c r="H145" s="75">
        <f t="shared" si="28"/>
        <v>0</v>
      </c>
    </row>
    <row r="146" spans="1:8" ht="12.75" thickBot="1" x14ac:dyDescent="0.25">
      <c r="A146" s="31" t="s">
        <v>234</v>
      </c>
      <c r="B146" s="138" t="s">
        <v>235</v>
      </c>
      <c r="C146" s="139"/>
      <c r="D146" s="139"/>
      <c r="E146" s="140"/>
      <c r="F146" s="139"/>
      <c r="G146" s="100">
        <v>0</v>
      </c>
      <c r="H146" s="201">
        <f t="shared" ref="H146:H150" si="30">E146-C146</f>
        <v>0</v>
      </c>
    </row>
    <row r="147" spans="1:8" x14ac:dyDescent="0.2">
      <c r="A147" s="166" t="s">
        <v>236</v>
      </c>
      <c r="B147" s="149" t="s">
        <v>237</v>
      </c>
      <c r="C147" s="131"/>
      <c r="D147" s="131"/>
      <c r="E147" s="150"/>
      <c r="F147" s="131"/>
      <c r="G147" s="132">
        <v>0</v>
      </c>
      <c r="H147" s="133">
        <f t="shared" si="30"/>
        <v>0</v>
      </c>
    </row>
    <row r="148" spans="1:8" ht="12.75" thickBot="1" x14ac:dyDescent="0.25">
      <c r="A148" s="167" t="s">
        <v>238</v>
      </c>
      <c r="B148" s="151" t="s">
        <v>277</v>
      </c>
      <c r="C148" s="139"/>
      <c r="D148" s="139"/>
      <c r="E148" s="140">
        <f>E149</f>
        <v>2.6188600000000002</v>
      </c>
      <c r="F148" s="139">
        <f>F149</f>
        <v>0</v>
      </c>
      <c r="G148" s="141">
        <v>0</v>
      </c>
      <c r="H148" s="142">
        <f t="shared" si="30"/>
        <v>2.6188600000000002</v>
      </c>
    </row>
    <row r="149" spans="1:8" ht="12.75" thickBot="1" x14ac:dyDescent="0.25">
      <c r="A149" s="199" t="s">
        <v>278</v>
      </c>
      <c r="B149" s="19" t="s">
        <v>239</v>
      </c>
      <c r="C149" s="83"/>
      <c r="D149" s="83"/>
      <c r="E149" s="84">
        <v>2.6188600000000002</v>
      </c>
      <c r="F149" s="83"/>
      <c r="G149" s="47">
        <v>0</v>
      </c>
      <c r="H149" s="84">
        <f t="shared" si="30"/>
        <v>2.6188600000000002</v>
      </c>
    </row>
    <row r="150" spans="1:8" ht="12.75" thickBot="1" x14ac:dyDescent="0.25">
      <c r="A150" s="31" t="s">
        <v>240</v>
      </c>
      <c r="B150" s="108" t="s">
        <v>241</v>
      </c>
      <c r="C150" s="79"/>
      <c r="D150" s="79"/>
      <c r="E150" s="80">
        <f>E151</f>
        <v>-2.6188600000000002</v>
      </c>
      <c r="F150" s="79"/>
      <c r="G150" s="110">
        <v>0</v>
      </c>
      <c r="H150" s="33">
        <f t="shared" si="30"/>
        <v>-2.6188600000000002</v>
      </c>
    </row>
    <row r="151" spans="1:8" ht="12.75" thickBot="1" x14ac:dyDescent="0.25">
      <c r="A151" s="54" t="s">
        <v>279</v>
      </c>
      <c r="B151" s="200" t="s">
        <v>280</v>
      </c>
      <c r="C151" s="83"/>
      <c r="D151" s="83"/>
      <c r="E151" s="84">
        <v>-2.6188600000000002</v>
      </c>
      <c r="F151" s="83"/>
      <c r="G151" s="47"/>
      <c r="H151" s="84"/>
    </row>
    <row r="152" spans="1:8" ht="12.75" thickBot="1" x14ac:dyDescent="0.25">
      <c r="A152" s="31"/>
      <c r="B152" s="108" t="s">
        <v>242</v>
      </c>
      <c r="C152" s="79">
        <f>C8+C98</f>
        <v>458583.09899999999</v>
      </c>
      <c r="D152" s="79">
        <f>D8+D98</f>
        <v>458583.09899999999</v>
      </c>
      <c r="E152" s="80">
        <f>E98+E8</f>
        <v>67869.557530000005</v>
      </c>
      <c r="F152" s="79">
        <f>F8+F98</f>
        <v>70234.247069999998</v>
      </c>
      <c r="G152" s="110">
        <f>E152/D152*100</f>
        <v>14.799838388723524</v>
      </c>
      <c r="H152" s="33">
        <f>E152-D152</f>
        <v>-390713.54147</v>
      </c>
    </row>
    <row r="153" spans="1:8" x14ac:dyDescent="0.2">
      <c r="A153" s="1"/>
      <c r="B153" s="9"/>
      <c r="C153" s="168"/>
      <c r="D153" s="168"/>
      <c r="F153" s="169"/>
      <c r="G153" s="170"/>
      <c r="H153" s="171"/>
    </row>
    <row r="154" spans="1:8" x14ac:dyDescent="0.2">
      <c r="A154" s="16" t="s">
        <v>243</v>
      </c>
      <c r="B154" s="16"/>
      <c r="C154" s="172"/>
      <c r="D154" s="172"/>
      <c r="E154" s="173"/>
      <c r="F154" s="174"/>
      <c r="G154" s="16"/>
    </row>
    <row r="155" spans="1:8" x14ac:dyDescent="0.2">
      <c r="A155" s="16" t="s">
        <v>244</v>
      </c>
      <c r="B155" s="18"/>
      <c r="C155" s="175"/>
      <c r="D155" s="175"/>
      <c r="E155" s="173" t="s">
        <v>245</v>
      </c>
      <c r="F155" s="176"/>
      <c r="G155" s="16"/>
    </row>
    <row r="156" spans="1:8" x14ac:dyDescent="0.2">
      <c r="A156" s="16"/>
      <c r="B156" s="18"/>
      <c r="C156" s="175"/>
      <c r="D156" s="175"/>
      <c r="E156" s="173"/>
      <c r="F156" s="176"/>
      <c r="G156" s="16"/>
    </row>
    <row r="157" spans="1:8" x14ac:dyDescent="0.2">
      <c r="A157" s="177" t="s">
        <v>246</v>
      </c>
      <c r="B157" s="16"/>
      <c r="C157" s="178"/>
      <c r="D157" s="178"/>
      <c r="E157" s="179"/>
      <c r="F157" s="180"/>
    </row>
    <row r="158" spans="1:8" x14ac:dyDescent="0.2">
      <c r="A158" s="177" t="s">
        <v>247</v>
      </c>
      <c r="C158" s="178"/>
      <c r="D158" s="178"/>
      <c r="E158" s="179"/>
      <c r="F158" s="181"/>
    </row>
    <row r="159" spans="1:8" x14ac:dyDescent="0.2">
      <c r="A159" s="1"/>
    </row>
    <row r="160" spans="1:8" x14ac:dyDescent="0.2">
      <c r="A160" s="1"/>
    </row>
    <row r="161" spans="1:8" x14ac:dyDescent="0.2">
      <c r="A161" s="1"/>
    </row>
    <row r="162" spans="1:8" x14ac:dyDescent="0.2">
      <c r="A162" s="1"/>
    </row>
    <row r="163" spans="1:8" x14ac:dyDescent="0.2">
      <c r="A163" s="1"/>
    </row>
    <row r="164" spans="1:8" x14ac:dyDescent="0.2">
      <c r="A164" s="1"/>
    </row>
    <row r="165" spans="1:8" x14ac:dyDescent="0.2">
      <c r="A165" s="1"/>
      <c r="B165" s="6"/>
      <c r="C165" s="6"/>
      <c r="D165" s="6"/>
      <c r="E165" s="6"/>
      <c r="F165" s="6"/>
      <c r="G165" s="6"/>
      <c r="H165" s="6"/>
    </row>
  </sheetData>
  <mergeCells count="17">
    <mergeCell ref="A5:A7"/>
    <mergeCell ref="B5:B7"/>
    <mergeCell ref="C5:C7"/>
    <mergeCell ref="D5:D7"/>
    <mergeCell ref="E5:E7"/>
    <mergeCell ref="A40:A41"/>
    <mergeCell ref="B40:B41"/>
    <mergeCell ref="C40:C41"/>
    <mergeCell ref="D40:D41"/>
    <mergeCell ref="E40:E41"/>
    <mergeCell ref="F5:F7"/>
    <mergeCell ref="H40:H41"/>
    <mergeCell ref="G5:H5"/>
    <mergeCell ref="G6:G7"/>
    <mergeCell ref="H6:H7"/>
    <mergeCell ref="F40:F41"/>
    <mergeCell ref="G40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workbookViewId="0">
      <selection sqref="A1:XFD1048576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285</v>
      </c>
      <c r="C4" s="3"/>
      <c r="D4" s="3"/>
      <c r="G4" s="9"/>
      <c r="H4" s="9"/>
    </row>
    <row r="5" spans="1:8" s="10" customFormat="1" ht="12.75" thickBot="1" x14ac:dyDescent="0.25">
      <c r="A5" s="230" t="s">
        <v>3</v>
      </c>
      <c r="B5" s="220" t="s">
        <v>4</v>
      </c>
      <c r="C5" s="213" t="s">
        <v>281</v>
      </c>
      <c r="D5" s="213" t="s">
        <v>288</v>
      </c>
      <c r="E5" s="234" t="s">
        <v>286</v>
      </c>
      <c r="F5" s="213" t="s">
        <v>287</v>
      </c>
      <c r="G5" s="218" t="s">
        <v>5</v>
      </c>
      <c r="H5" s="219"/>
    </row>
    <row r="6" spans="1:8" s="10" customFormat="1" x14ac:dyDescent="0.2">
      <c r="A6" s="231"/>
      <c r="B6" s="233"/>
      <c r="C6" s="214"/>
      <c r="D6" s="214"/>
      <c r="E6" s="235"/>
      <c r="F6" s="214"/>
      <c r="G6" s="220" t="s">
        <v>6</v>
      </c>
      <c r="H6" s="220" t="s">
        <v>7</v>
      </c>
    </row>
    <row r="7" spans="1:8" ht="12.75" thickBot="1" x14ac:dyDescent="0.25">
      <c r="A7" s="232"/>
      <c r="B7" s="221"/>
      <c r="C7" s="215"/>
      <c r="D7" s="215"/>
      <c r="E7" s="236"/>
      <c r="F7" s="215"/>
      <c r="G7" s="221"/>
      <c r="H7" s="221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19732.90957</v>
      </c>
      <c r="F8" s="13">
        <f>F9+F20+F30+F53+F67+F98+F40+F63+F14</f>
        <v>18865.9647</v>
      </c>
      <c r="G8" s="14">
        <f t="shared" ref="G8:G25" si="0">E8/D8*100</f>
        <v>23.017052675060377</v>
      </c>
      <c r="H8" s="15">
        <f>E8-D8</f>
        <v>-65998.786179999996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13539.6371</v>
      </c>
      <c r="F9" s="13">
        <f>F10</f>
        <v>13687.31993</v>
      </c>
      <c r="G9" s="14">
        <f t="shared" si="0"/>
        <v>25.781436677647239</v>
      </c>
      <c r="H9" s="15">
        <f t="shared" ref="H9:H25" si="1">E9-D9</f>
        <v>-38977.3629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13539.6371</v>
      </c>
      <c r="F10" s="21">
        <f>F11+F12+F13</f>
        <v>13687.31993</v>
      </c>
      <c r="G10" s="22">
        <f t="shared" si="0"/>
        <v>25.781436677647239</v>
      </c>
      <c r="H10" s="23">
        <f t="shared" si="1"/>
        <v>-38977.3629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13436.68619</v>
      </c>
      <c r="F11" s="26">
        <v>13627.38112</v>
      </c>
      <c r="G11" s="22">
        <f>E11/D11*100</f>
        <v>25.808017420866626</v>
      </c>
      <c r="H11" s="27">
        <f t="shared" si="1"/>
        <v>-38627.31381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71.116299999999995</v>
      </c>
      <c r="F12" s="26">
        <v>4.86191</v>
      </c>
      <c r="G12" s="22">
        <f t="shared" si="0"/>
        <v>31.467389380530967</v>
      </c>
      <c r="H12" s="27">
        <f t="shared" si="1"/>
        <v>-154.8837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31.834610000000001</v>
      </c>
      <c r="F13" s="50">
        <v>55.076900000000002</v>
      </c>
      <c r="G13" s="47">
        <f t="shared" si="0"/>
        <v>14.024057268722467</v>
      </c>
      <c r="H13" s="51">
        <f t="shared" si="1"/>
        <v>-195.16539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3.5036299999999998</v>
      </c>
      <c r="F14" s="79">
        <f t="shared" si="2"/>
        <v>0</v>
      </c>
      <c r="G14" s="110">
        <f t="shared" si="0"/>
        <v>22.422155736524644</v>
      </c>
      <c r="H14" s="33">
        <f t="shared" si="1"/>
        <v>-12.122120000000002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3.5036299999999998</v>
      </c>
      <c r="F15" s="21">
        <f t="shared" si="3"/>
        <v>0</v>
      </c>
      <c r="G15" s="22">
        <f t="shared" si="0"/>
        <v>22.422155736524644</v>
      </c>
      <c r="H15" s="23">
        <f t="shared" si="1"/>
        <v>-12.122120000000002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1.57236</v>
      </c>
      <c r="F16" s="190"/>
      <c r="G16" s="22">
        <f t="shared" si="0"/>
        <v>21.915097048271861</v>
      </c>
      <c r="H16" s="27">
        <f t="shared" si="1"/>
        <v>-5.6024200000000004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1.103E-2</v>
      </c>
      <c r="F17" s="190"/>
      <c r="G17" s="22">
        <f t="shared" si="0"/>
        <v>26.97481046710687</v>
      </c>
      <c r="H17" s="27">
        <f t="shared" si="1"/>
        <v>-2.9860000000000005E-2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2.2010399999999999</v>
      </c>
      <c r="F18" s="190"/>
      <c r="G18" s="22">
        <f t="shared" si="0"/>
        <v>23.321017884066659</v>
      </c>
      <c r="H18" s="27">
        <f t="shared" si="1"/>
        <v>-7.2369700000000003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-0.28079999999999999</v>
      </c>
      <c r="F19" s="192"/>
      <c r="G19" s="47">
        <f t="shared" si="0"/>
        <v>27.317035206677499</v>
      </c>
      <c r="H19" s="51">
        <f t="shared" si="1"/>
        <v>0.74713000000000007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4927.5141599999988</v>
      </c>
      <c r="F20" s="13">
        <f>F21+F25+F27+F28+F29+F26</f>
        <v>3064.3707300000001</v>
      </c>
      <c r="G20" s="32">
        <f t="shared" si="0"/>
        <v>22.726289825661834</v>
      </c>
      <c r="H20" s="33">
        <f t="shared" si="1"/>
        <v>-16754.485840000001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2475.4701700000001</v>
      </c>
      <c r="F21" s="21">
        <f>F22+F23+F24</f>
        <v>1496.03676</v>
      </c>
      <c r="G21" s="36">
        <f t="shared" si="0"/>
        <v>12.984370154733806</v>
      </c>
      <c r="H21" s="37">
        <f t="shared" si="1"/>
        <v>-16589.529829999999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383.12493000000001</v>
      </c>
      <c r="F22" s="26">
        <v>552.91417000000001</v>
      </c>
      <c r="G22" s="41">
        <f t="shared" si="0"/>
        <v>2.6486341513999307</v>
      </c>
      <c r="H22" s="27">
        <f t="shared" si="1"/>
        <v>-14081.87507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2092.3445400000001</v>
      </c>
      <c r="F23" s="26">
        <v>943.12258999999995</v>
      </c>
      <c r="G23" s="41">
        <f t="shared" si="0"/>
        <v>45.485750869565216</v>
      </c>
      <c r="H23" s="27">
        <f t="shared" si="1"/>
        <v>-2507.6554599999999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118.75855</v>
      </c>
      <c r="F25" s="26">
        <v>362.56898000000001</v>
      </c>
      <c r="G25" s="41">
        <f t="shared" si="0"/>
        <v>86.056920289855071</v>
      </c>
      <c r="H25" s="27">
        <f t="shared" si="1"/>
        <v>-19.24145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5.042E-2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2094.71074</v>
      </c>
      <c r="F27" s="26">
        <v>981.65889000000004</v>
      </c>
      <c r="G27" s="41">
        <f>E27/D27*100</f>
        <v>121.36215179606025</v>
      </c>
      <c r="H27" s="27">
        <f t="shared" ref="H27:H40" si="4">E27-D27</f>
        <v>368.71073999999999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238.52428</v>
      </c>
      <c r="F28" s="50">
        <v>224.1061</v>
      </c>
      <c r="G28" s="41">
        <f>E28/D28*100</f>
        <v>31.676531208499338</v>
      </c>
      <c r="H28" s="51">
        <f t="shared" si="4"/>
        <v>-514.47572000000002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300.95796000000001</v>
      </c>
      <c r="F30" s="13">
        <f t="shared" si="5"/>
        <v>598.12509</v>
      </c>
      <c r="G30" s="14">
        <f t="shared" ref="G30:G38" si="6">E30/D30*100</f>
        <v>29.904407790143082</v>
      </c>
      <c r="H30" s="52">
        <f t="shared" si="4"/>
        <v>-705.44203999999991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300.95796000000001</v>
      </c>
      <c r="F31" s="21">
        <f>F32</f>
        <v>425.91424999999998</v>
      </c>
      <c r="G31" s="22">
        <f t="shared" si="6"/>
        <v>30.053720790892751</v>
      </c>
      <c r="H31" s="23">
        <f t="shared" si="4"/>
        <v>-700.44203999999991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300.95796000000001</v>
      </c>
      <c r="F32" s="26">
        <v>425.91424999999998</v>
      </c>
      <c r="G32" s="41">
        <f t="shared" si="6"/>
        <v>30.053720790892751</v>
      </c>
      <c r="H32" s="27">
        <f t="shared" si="4"/>
        <v>-700.44203999999991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172.21084000000002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79.710840000000005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19.5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73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26" t="s">
        <v>60</v>
      </c>
      <c r="B40" s="228" t="s">
        <v>61</v>
      </c>
      <c r="C40" s="222">
        <f>C42+C50</f>
        <v>10138.07425</v>
      </c>
      <c r="D40" s="222">
        <f>D42+D50</f>
        <v>10153.700000000001</v>
      </c>
      <c r="E40" s="222">
        <f>E42+E50</f>
        <v>711.65120999999999</v>
      </c>
      <c r="F40" s="222">
        <f>F44+F45+F47+F50</f>
        <v>794.10975999999994</v>
      </c>
      <c r="G40" s="224">
        <f>E40/D40*100</f>
        <v>7.0087870431468327</v>
      </c>
      <c r="H40" s="216">
        <f t="shared" si="4"/>
        <v>-9442.0487900000007</v>
      </c>
    </row>
    <row r="41" spans="1:8" ht="12.75" thickBot="1" x14ac:dyDescent="0.25">
      <c r="A41" s="227"/>
      <c r="B41" s="229"/>
      <c r="C41" s="223"/>
      <c r="D41" s="223"/>
      <c r="E41" s="223"/>
      <c r="F41" s="223"/>
      <c r="G41" s="225"/>
      <c r="H41" s="21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602.06795999999997</v>
      </c>
      <c r="F42" s="21">
        <f t="shared" ref="F42" si="8">F43+F45+F47+F49</f>
        <v>729.19227999999998</v>
      </c>
      <c r="G42" s="41">
        <f t="shared" ref="G42:G55" si="9">E42/D42*100</f>
        <v>6.1162770096610011</v>
      </c>
      <c r="H42" s="23">
        <f t="shared" ref="H42:H73" si="10">E42-D42</f>
        <v>-9241.6320400000004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565.94102999999996</v>
      </c>
      <c r="F43" s="26">
        <f>F44</f>
        <v>685.75734999999997</v>
      </c>
      <c r="G43" s="41">
        <f t="shared" si="9"/>
        <v>6.3686914688903142</v>
      </c>
      <c r="H43" s="27">
        <f t="shared" si="10"/>
        <v>-8320.3589699999993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565.94102999999996</v>
      </c>
      <c r="F44" s="65">
        <v>685.75734999999997</v>
      </c>
      <c r="G44" s="66">
        <f t="shared" si="9"/>
        <v>6.3686914688903142</v>
      </c>
      <c r="H44" s="67">
        <f t="shared" si="10"/>
        <v>-8320.3589699999993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36.126930000000002</v>
      </c>
      <c r="F47" s="26">
        <f>F48</f>
        <v>43.434930000000001</v>
      </c>
      <c r="G47" s="41">
        <f t="shared" si="9"/>
        <v>26.544401175606176</v>
      </c>
      <c r="H47" s="67">
        <f t="shared" si="10"/>
        <v>-99.973069999999993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36.126930000000002</v>
      </c>
      <c r="F48" s="71">
        <v>43.434930000000001</v>
      </c>
      <c r="G48" s="41">
        <f t="shared" si="9"/>
        <v>26.544401175606176</v>
      </c>
      <c r="H48" s="27">
        <f t="shared" si="10"/>
        <v>-99.973069999999993</v>
      </c>
    </row>
    <row r="49" spans="1:234" s="72" customFormat="1" ht="57" customHeight="1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109.58325000000001</v>
      </c>
      <c r="F50" s="79">
        <f t="shared" si="11"/>
        <v>64.917479999999998</v>
      </c>
      <c r="G50" s="32">
        <f t="shared" si="9"/>
        <v>35.34943548387097</v>
      </c>
      <c r="H50" s="33">
        <f t="shared" si="10"/>
        <v>-200.41674999999998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109.58325000000001</v>
      </c>
      <c r="F51" s="85">
        <v>64.917479999999998</v>
      </c>
      <c r="G51" s="47">
        <f t="shared" si="9"/>
        <v>36.527750000000005</v>
      </c>
      <c r="H51" s="37">
        <f t="shared" si="10"/>
        <v>-190.41674999999998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8.3858800000000002</v>
      </c>
      <c r="F53" s="13">
        <f>F54</f>
        <v>24.558430000000001</v>
      </c>
      <c r="G53" s="32">
        <f t="shared" si="9"/>
        <v>7.4231034787996819</v>
      </c>
      <c r="H53" s="33">
        <f t="shared" si="10"/>
        <v>-104.58412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8.3858800000000002</v>
      </c>
      <c r="F54" s="23">
        <f>F55+F56+F57+F58+F59</f>
        <v>24.558430000000001</v>
      </c>
      <c r="G54" s="22">
        <f t="shared" si="9"/>
        <v>7.4231034787996819</v>
      </c>
      <c r="H54" s="23">
        <f t="shared" si="10"/>
        <v>-104.58412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7.0049599999999996</v>
      </c>
      <c r="F55" s="26">
        <v>20.50685</v>
      </c>
      <c r="G55" s="22">
        <f t="shared" si="9"/>
        <v>6.8168158816660176</v>
      </c>
      <c r="H55" s="27">
        <f t="shared" si="10"/>
        <v>-95.755040000000008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1.3809199999999999</v>
      </c>
      <c r="F57" s="26">
        <v>4.0515800000000004</v>
      </c>
      <c r="G57" s="22">
        <f>E57/D57*100</f>
        <v>13.525171400587658</v>
      </c>
      <c r="H57" s="27">
        <f t="shared" si="10"/>
        <v>-8.8290800000000011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/>
      <c r="F59" s="74"/>
      <c r="G59" s="96" t="e">
        <f>E59/D59*100</f>
        <v>#DIV/0!</v>
      </c>
      <c r="H59" s="75">
        <f t="shared" si="10"/>
        <v>0</v>
      </c>
    </row>
    <row r="60" spans="1:234" s="72" customFormat="1" ht="0.75" hidden="1" customHeight="1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03" t="e">
        <f t="shared" ref="G60:G62" si="13">E60/D60*100</f>
        <v>#DIV/0!</v>
      </c>
      <c r="H60" s="202">
        <f t="shared" si="10"/>
        <v>0</v>
      </c>
    </row>
    <row r="61" spans="1:234" s="72" customFormat="1" hidden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.5" hidden="1" customHeight="1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0</v>
      </c>
      <c r="F63" s="99">
        <f>F64+F65+F66</f>
        <v>577.18682000000001</v>
      </c>
      <c r="G63" s="100">
        <f>E63/D63*100</f>
        <v>0</v>
      </c>
      <c r="H63" s="202">
        <f t="shared" si="10"/>
        <v>-125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/>
      <c r="F65" s="50">
        <v>571.42362000000003</v>
      </c>
      <c r="G65" s="22">
        <f t="shared" ref="G65:G70" si="14">E65/D65*100</f>
        <v>0</v>
      </c>
      <c r="H65" s="51">
        <f t="shared" si="10"/>
        <v>-125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184.50609</v>
      </c>
      <c r="F67" s="109">
        <f t="shared" ref="F67" si="15">F68+F71+F74+F76+F80+F82+F84+F86+F88+F93+F78</f>
        <v>120.29394000000001</v>
      </c>
      <c r="G67" s="110">
        <f t="shared" si="14"/>
        <v>155.0471344537815</v>
      </c>
      <c r="H67" s="33">
        <f t="shared" si="10"/>
        <v>65.50609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0.1</v>
      </c>
      <c r="F68" s="21">
        <f t="shared" ref="F68" si="16">F69</f>
        <v>0</v>
      </c>
      <c r="G68" s="22">
        <f t="shared" si="14"/>
        <v>1.25</v>
      </c>
      <c r="H68" s="23">
        <f t="shared" si="10"/>
        <v>-7.9</v>
      </c>
    </row>
    <row r="69" spans="1:8" s="10" customFormat="1" ht="36" customHeight="1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/>
      <c r="G69" s="22">
        <f t="shared" si="14"/>
        <v>0</v>
      </c>
      <c r="H69" s="27">
        <f t="shared" si="10"/>
        <v>-3</v>
      </c>
    </row>
    <row r="70" spans="1:8" s="10" customFormat="1" ht="32.25" customHeight="1" x14ac:dyDescent="0.2">
      <c r="A70" s="113" t="s">
        <v>289</v>
      </c>
      <c r="B70" s="114" t="s">
        <v>111</v>
      </c>
      <c r="C70" s="21"/>
      <c r="D70" s="21">
        <v>5</v>
      </c>
      <c r="E70" s="23">
        <v>0.1</v>
      </c>
      <c r="F70" s="208"/>
      <c r="G70" s="22">
        <f t="shared" si="14"/>
        <v>2</v>
      </c>
      <c r="H70" s="27">
        <f t="shared" si="10"/>
        <v>-4.9000000000000004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21.94566</v>
      </c>
      <c r="F71" s="21">
        <f>F72</f>
        <v>0</v>
      </c>
      <c r="G71" s="41"/>
      <c r="H71" s="27">
        <f t="shared" si="10"/>
        <v>4.9456600000000002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21.94566</v>
      </c>
      <c r="F72" s="26"/>
      <c r="G72" s="41">
        <f>E72/D72*100</f>
        <v>156.75471428571427</v>
      </c>
      <c r="H72" s="117">
        <f t="shared" si="10"/>
        <v>7.9456600000000002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7.4995000000000003</v>
      </c>
      <c r="F80" s="21">
        <f>F81</f>
        <v>0.75</v>
      </c>
      <c r="G80" s="41">
        <f>E80/D80*100</f>
        <v>249.98333333333335</v>
      </c>
      <c r="H80" s="27">
        <f>E80-D80</f>
        <v>4.4995000000000003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7.4995000000000003</v>
      </c>
      <c r="F81" s="23">
        <v>0.75</v>
      </c>
      <c r="G81" s="41">
        <f>E81/D81*100</f>
        <v>249.98333333333335</v>
      </c>
      <c r="H81" s="27">
        <f>E82-D81</f>
        <v>-2.4522599999999999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0.54774</v>
      </c>
      <c r="F82" s="21">
        <f>F83</f>
        <v>0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0.54774</v>
      </c>
      <c r="F83" s="26"/>
      <c r="G83" s="41">
        <f>E83/D83*100</f>
        <v>27.387</v>
      </c>
      <c r="H83" s="27">
        <f>E83-D83</f>
        <v>-1.4522599999999999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1.5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1.5</v>
      </c>
      <c r="F87" s="26">
        <v>3</v>
      </c>
      <c r="G87" s="41">
        <f t="shared" ref="G87:G98" si="19">E87/D87*100</f>
        <v>3.125</v>
      </c>
      <c r="H87" s="27">
        <f t="shared" ref="H87:H118" si="20">E87-D87</f>
        <v>-46.5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25.25318</v>
      </c>
      <c r="F88" s="21">
        <f t="shared" ref="F88" si="21">F89</f>
        <v>10.45</v>
      </c>
      <c r="G88" s="41">
        <f t="shared" si="19"/>
        <v>90.189928571428567</v>
      </c>
      <c r="H88" s="27">
        <f t="shared" si="20"/>
        <v>-2.7468199999999996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25.25318</v>
      </c>
      <c r="F89" s="26">
        <v>10.45</v>
      </c>
      <c r="G89" s="41">
        <f t="shared" si="19"/>
        <v>109.7964347826087</v>
      </c>
      <c r="H89" s="27">
        <f t="shared" si="20"/>
        <v>2.2531800000000004</v>
      </c>
    </row>
    <row r="90" spans="1:8" ht="46.5" customHeight="1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hidden="1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hidden="1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7.6600099999999998</v>
      </c>
      <c r="F93" s="26">
        <f>F94+F95</f>
        <v>105.84394</v>
      </c>
      <c r="G93" s="41" t="e">
        <f t="shared" si="19"/>
        <v>#DIV/0!</v>
      </c>
      <c r="H93" s="27">
        <f t="shared" si="20"/>
        <v>7.6600099999999998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7.0208899999999996</v>
      </c>
      <c r="F94" s="50">
        <v>104.06144</v>
      </c>
      <c r="G94" s="41" t="e">
        <f t="shared" si="19"/>
        <v>#DIV/0!</v>
      </c>
      <c r="H94" s="27">
        <f t="shared" si="20"/>
        <v>7.0208899999999996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0.63912000000000002</v>
      </c>
      <c r="F95" s="50">
        <v>1.7825</v>
      </c>
      <c r="G95" s="66" t="e">
        <f t="shared" si="19"/>
        <v>#DIV/0!</v>
      </c>
      <c r="H95" s="51">
        <f t="shared" si="20"/>
        <v>0.63912000000000002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120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120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56.753540000000001</v>
      </c>
      <c r="F98" s="79">
        <f t="shared" si="22"/>
        <v>0</v>
      </c>
      <c r="G98" s="110" t="e">
        <f t="shared" si="19"/>
        <v>#DIV/0!</v>
      </c>
      <c r="H98" s="33">
        <f t="shared" si="20"/>
        <v>56.753540000000001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56.753540000000001</v>
      </c>
      <c r="F100" s="50"/>
      <c r="G100" s="66" t="e">
        <f t="shared" ref="G100:G106" si="23">E100/D100*100</f>
        <v>#DIV/0!</v>
      </c>
      <c r="H100" s="51">
        <f t="shared" si="20"/>
        <v>56.753540000000001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94859.675990000003</v>
      </c>
      <c r="F101" s="131">
        <f>F102+F154+F152+F150</f>
        <v>91009.764670000019</v>
      </c>
      <c r="G101" s="132">
        <f t="shared" si="23"/>
        <v>25.462025885144683</v>
      </c>
      <c r="H101" s="133">
        <f t="shared" si="20"/>
        <v>-277693.85300999996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86410.73143</v>
      </c>
      <c r="F102" s="135">
        <f>F103+F106+F122+F145</f>
        <v>91009.764670000019</v>
      </c>
      <c r="G102" s="136">
        <f t="shared" si="23"/>
        <v>25.878286959352476</v>
      </c>
      <c r="H102" s="137">
        <f t="shared" si="20"/>
        <v>-247501.36856999999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37850</v>
      </c>
      <c r="F103" s="139">
        <f>SUM(F104+F105)</f>
        <v>42995.7</v>
      </c>
      <c r="G103" s="141">
        <f t="shared" si="23"/>
        <v>27.0749729965593</v>
      </c>
      <c r="H103" s="142">
        <f t="shared" si="20"/>
        <v>-101947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37850</v>
      </c>
      <c r="F104" s="21">
        <v>42995.7</v>
      </c>
      <c r="G104" s="22">
        <f t="shared" si="23"/>
        <v>27.0749729965593</v>
      </c>
      <c r="H104" s="23">
        <f t="shared" si="20"/>
        <v>-101947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4.25" customHeight="1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6281.7199199999995</v>
      </c>
      <c r="F106" s="79">
        <f>F108+F111+F112+F113</f>
        <v>1438.34365</v>
      </c>
      <c r="G106" s="110">
        <f t="shared" si="23"/>
        <v>43.620934537904404</v>
      </c>
      <c r="H106" s="33">
        <f t="shared" si="20"/>
        <v>-8118.9800800000012</v>
      </c>
    </row>
    <row r="107" spans="1:8" s="10" customFormat="1" hidden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hidden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1767.41</v>
      </c>
      <c r="F109" s="26"/>
      <c r="G109" s="41">
        <v>0</v>
      </c>
      <c r="H109" s="27">
        <f>E109-D109</f>
        <v>-4209.09</v>
      </c>
    </row>
    <row r="110" spans="1:8" s="10" customFormat="1" ht="24" hidden="1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/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1277.8099200000001</v>
      </c>
      <c r="F113" s="79">
        <f>F114+F115+F116+F117+F119+F118+F120+F121</f>
        <v>1438.34365</v>
      </c>
      <c r="G113" s="110">
        <f t="shared" si="24"/>
        <v>24.631530736164393</v>
      </c>
      <c r="H113" s="33">
        <f t="shared" si="20"/>
        <v>-3909.8900799999997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52.749479999999998</v>
      </c>
      <c r="F114" s="21"/>
      <c r="G114" s="22">
        <f t="shared" si="24"/>
        <v>5.810693985459352</v>
      </c>
      <c r="H114" s="23">
        <f t="shared" si="20"/>
        <v>-855.05052000000001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346.392</v>
      </c>
      <c r="F115" s="26">
        <v>608.04</v>
      </c>
      <c r="G115" s="41">
        <f t="shared" si="24"/>
        <v>30.176147748061677</v>
      </c>
      <c r="H115" s="27">
        <f t="shared" si="20"/>
        <v>-801.50800000000004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24" x14ac:dyDescent="0.2">
      <c r="A119" s="42" t="s">
        <v>183</v>
      </c>
      <c r="B119" s="146" t="s">
        <v>190</v>
      </c>
      <c r="C119" s="26"/>
      <c r="D119" s="26"/>
      <c r="E119" s="27"/>
      <c r="F119" s="26"/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878.66844000000003</v>
      </c>
      <c r="F120" s="26">
        <v>510.30365</v>
      </c>
      <c r="G120" s="41">
        <v>0</v>
      </c>
      <c r="H120" s="27">
        <f>E120-C120</f>
        <v>-2253.3315600000001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42279.011509999997</v>
      </c>
      <c r="F122" s="131">
        <f>F123+F135+F137+F139+F141+F142+F143+F136+F138</f>
        <v>42769.817470000009</v>
      </c>
      <c r="G122" s="132">
        <f t="shared" ref="G122:G129" si="25">E122/D122*100</f>
        <v>23.525667119607558</v>
      </c>
      <c r="H122" s="133">
        <f t="shared" ref="H122:H129" si="26">E122-D122</f>
        <v>-137435.38848999998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30890.937000000002</v>
      </c>
      <c r="F123" s="139">
        <f t="shared" ref="F123" si="27">F126+F130+F125+F124+F127+F132+F128+F129+F133+F134</f>
        <v>30982.81</v>
      </c>
      <c r="G123" s="141">
        <f t="shared" si="25"/>
        <v>23.269465647129898</v>
      </c>
      <c r="H123" s="142">
        <f t="shared" si="26"/>
        <v>-101862.163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24152</v>
      </c>
      <c r="F126" s="26">
        <v>24130</v>
      </c>
      <c r="G126" s="41">
        <f t="shared" si="25"/>
        <v>24.999637716412689</v>
      </c>
      <c r="H126" s="27">
        <f t="shared" si="26"/>
        <v>-72457.399999999994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3782</v>
      </c>
      <c r="F127" s="26">
        <v>4100</v>
      </c>
      <c r="G127" s="41">
        <f t="shared" si="25"/>
        <v>25.001983235053022</v>
      </c>
      <c r="H127" s="27">
        <f t="shared" si="26"/>
        <v>-11344.8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/>
      <c r="F128" s="26"/>
      <c r="G128" s="41">
        <f t="shared" si="25"/>
        <v>0</v>
      </c>
      <c r="H128" s="27">
        <f t="shared" si="26"/>
        <v>-543.20000000000005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/>
      <c r="F130" s="26">
        <v>25.43</v>
      </c>
      <c r="G130" s="41">
        <v>0</v>
      </c>
      <c r="H130" s="27">
        <f>E130-C130</f>
        <v>-305.10000000000002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281.77499999999998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2675.1619999999998</v>
      </c>
      <c r="F133" s="26">
        <v>2727.38</v>
      </c>
      <c r="G133" s="41">
        <f t="shared" si="28"/>
        <v>23.438987847511235</v>
      </c>
      <c r="H133" s="27">
        <f t="shared" si="29"/>
        <v>-8738.137999999999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/>
      <c r="F134" s="74"/>
      <c r="G134" s="96">
        <f t="shared" si="28"/>
        <v>0</v>
      </c>
      <c r="H134" s="75">
        <f t="shared" si="29"/>
        <v>-4589.3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/>
      <c r="F136" s="26"/>
      <c r="G136" s="41">
        <f t="shared" si="28"/>
        <v>0</v>
      </c>
      <c r="H136" s="27">
        <f t="shared" si="29"/>
        <v>-1173.5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433.32499999999999</v>
      </c>
      <c r="F137" s="26">
        <v>391.77499999999998</v>
      </c>
      <c r="G137" s="41">
        <f t="shared" si="28"/>
        <v>25</v>
      </c>
      <c r="H137" s="27">
        <f t="shared" si="29"/>
        <v>-1299.9749999999999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158.82300000000001</v>
      </c>
      <c r="F141" s="26">
        <v>153.375</v>
      </c>
      <c r="G141" s="41">
        <f t="shared" si="28"/>
        <v>24.999685188100113</v>
      </c>
      <c r="H141" s="27">
        <f t="shared" si="29"/>
        <v>-476.47699999999998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353.52422999999999</v>
      </c>
      <c r="F142" s="26">
        <v>344.38747000000001</v>
      </c>
      <c r="G142" s="41">
        <f t="shared" si="28"/>
        <v>22.420359589041094</v>
      </c>
      <c r="H142" s="27">
        <f t="shared" si="29"/>
        <v>-1223.27577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9912</v>
      </c>
      <c r="F143" s="79">
        <f>F144</f>
        <v>10527</v>
      </c>
      <c r="G143" s="110">
        <f t="shared" si="28"/>
        <v>25.011355034065101</v>
      </c>
      <c r="H143" s="33">
        <f t="shared" si="29"/>
        <v>-29718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9912</v>
      </c>
      <c r="F144" s="83">
        <v>10527</v>
      </c>
      <c r="G144" s="47">
        <f t="shared" si="28"/>
        <v>25.011355034065101</v>
      </c>
      <c r="H144" s="84">
        <f t="shared" si="29"/>
        <v>-29718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8460.6484799999998</v>
      </c>
      <c r="F145" s="79">
        <f t="shared" ref="F145" si="30">F146</f>
        <v>3805.90355</v>
      </c>
      <c r="G145" s="110">
        <f t="shared" si="28"/>
        <v>21.895278458775422</v>
      </c>
      <c r="H145" s="33">
        <f t="shared" si="29"/>
        <v>-30180.780520000004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5263.7954799999998</v>
      </c>
      <c r="F146" s="55">
        <v>3805.90355</v>
      </c>
      <c r="G146" s="162">
        <f t="shared" si="28"/>
        <v>19.988872327471459</v>
      </c>
      <c r="H146" s="161">
        <f t="shared" si="29"/>
        <v>-21069.83352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3196.8530000000001</v>
      </c>
      <c r="F147" s="50"/>
      <c r="G147" s="66">
        <f t="shared" si="28"/>
        <v>25.974203350720682</v>
      </c>
      <c r="H147" s="51">
        <f t="shared" si="29"/>
        <v>-9110.9470000000001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02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ht="20.25" customHeight="1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114592.58556000001</v>
      </c>
      <c r="F156" s="79">
        <f>F8+F101</f>
        <v>109875.72937000002</v>
      </c>
      <c r="G156" s="110">
        <f>E156/D156*100</f>
        <v>25.004643259557763</v>
      </c>
      <c r="H156" s="33">
        <f>E156-D156</f>
        <v>-343692.63919000002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F5:F7"/>
    <mergeCell ref="H40:H41"/>
    <mergeCell ref="G5:H5"/>
    <mergeCell ref="G6:G7"/>
    <mergeCell ref="H6:H7"/>
    <mergeCell ref="F40:F41"/>
    <mergeCell ref="G40:G41"/>
    <mergeCell ref="A40:A41"/>
    <mergeCell ref="B40:B41"/>
    <mergeCell ref="C40:C41"/>
    <mergeCell ref="D40:D41"/>
    <mergeCell ref="E40:E41"/>
    <mergeCell ref="A5:A7"/>
    <mergeCell ref="B5:B7"/>
    <mergeCell ref="C5:C7"/>
    <mergeCell ref="D5:D7"/>
    <mergeCell ref="E5:E7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69"/>
  <sheetViews>
    <sheetView tabSelected="1" topLeftCell="A124" workbookViewId="0">
      <selection activeCell="F147" sqref="F147"/>
    </sheetView>
  </sheetViews>
  <sheetFormatPr defaultRowHeight="12" x14ac:dyDescent="0.2"/>
  <cols>
    <col min="1" max="1" width="21.7109375" style="19" customWidth="1"/>
    <col min="2" max="2" width="77.140625" style="1" customWidth="1"/>
    <col min="3" max="3" width="15.5703125" style="5" customWidth="1"/>
    <col min="4" max="4" width="15.28515625" style="5" customWidth="1"/>
    <col min="5" max="5" width="15" style="4" customWidth="1"/>
    <col min="6" max="6" width="15" style="5" customWidth="1"/>
    <col min="7" max="7" width="7.7109375" style="1" customWidth="1"/>
    <col min="8" max="8" width="13" style="1" customWidth="1"/>
    <col min="9" max="9" width="11.5703125" style="6" customWidth="1"/>
    <col min="10" max="255" width="9.140625" style="6"/>
    <col min="256" max="256" width="23.28515625" style="6" customWidth="1"/>
    <col min="257" max="257" width="74.85546875" style="6" customWidth="1"/>
    <col min="258" max="258" width="13.28515625" style="6" customWidth="1"/>
    <col min="259" max="259" width="14.7109375" style="6" customWidth="1"/>
    <col min="260" max="260" width="11.7109375" style="6" customWidth="1"/>
    <col min="261" max="261" width="0" style="6" hidden="1" customWidth="1"/>
    <col min="262" max="262" width="12" style="6" customWidth="1"/>
    <col min="263" max="263" width="8.42578125" style="6" customWidth="1"/>
    <col min="264" max="264" width="13" style="6" customWidth="1"/>
    <col min="265" max="265" width="11.5703125" style="6" customWidth="1"/>
    <col min="266" max="511" width="9.140625" style="6"/>
    <col min="512" max="512" width="23.28515625" style="6" customWidth="1"/>
    <col min="513" max="513" width="74.85546875" style="6" customWidth="1"/>
    <col min="514" max="514" width="13.28515625" style="6" customWidth="1"/>
    <col min="515" max="515" width="14.7109375" style="6" customWidth="1"/>
    <col min="516" max="516" width="11.7109375" style="6" customWidth="1"/>
    <col min="517" max="517" width="0" style="6" hidden="1" customWidth="1"/>
    <col min="518" max="518" width="12" style="6" customWidth="1"/>
    <col min="519" max="519" width="8.42578125" style="6" customWidth="1"/>
    <col min="520" max="520" width="13" style="6" customWidth="1"/>
    <col min="521" max="521" width="11.5703125" style="6" customWidth="1"/>
    <col min="522" max="767" width="9.140625" style="6"/>
    <col min="768" max="768" width="23.28515625" style="6" customWidth="1"/>
    <col min="769" max="769" width="74.85546875" style="6" customWidth="1"/>
    <col min="770" max="770" width="13.28515625" style="6" customWidth="1"/>
    <col min="771" max="771" width="14.7109375" style="6" customWidth="1"/>
    <col min="772" max="772" width="11.7109375" style="6" customWidth="1"/>
    <col min="773" max="773" width="0" style="6" hidden="1" customWidth="1"/>
    <col min="774" max="774" width="12" style="6" customWidth="1"/>
    <col min="775" max="775" width="8.42578125" style="6" customWidth="1"/>
    <col min="776" max="776" width="13" style="6" customWidth="1"/>
    <col min="777" max="777" width="11.5703125" style="6" customWidth="1"/>
    <col min="778" max="1023" width="9.140625" style="6"/>
    <col min="1024" max="1024" width="23.28515625" style="6" customWidth="1"/>
    <col min="1025" max="1025" width="74.85546875" style="6" customWidth="1"/>
    <col min="1026" max="1026" width="13.28515625" style="6" customWidth="1"/>
    <col min="1027" max="1027" width="14.7109375" style="6" customWidth="1"/>
    <col min="1028" max="1028" width="11.7109375" style="6" customWidth="1"/>
    <col min="1029" max="1029" width="0" style="6" hidden="1" customWidth="1"/>
    <col min="1030" max="1030" width="12" style="6" customWidth="1"/>
    <col min="1031" max="1031" width="8.42578125" style="6" customWidth="1"/>
    <col min="1032" max="1032" width="13" style="6" customWidth="1"/>
    <col min="1033" max="1033" width="11.5703125" style="6" customWidth="1"/>
    <col min="1034" max="1279" width="9.140625" style="6"/>
    <col min="1280" max="1280" width="23.28515625" style="6" customWidth="1"/>
    <col min="1281" max="1281" width="74.85546875" style="6" customWidth="1"/>
    <col min="1282" max="1282" width="13.28515625" style="6" customWidth="1"/>
    <col min="1283" max="1283" width="14.7109375" style="6" customWidth="1"/>
    <col min="1284" max="1284" width="11.7109375" style="6" customWidth="1"/>
    <col min="1285" max="1285" width="0" style="6" hidden="1" customWidth="1"/>
    <col min="1286" max="1286" width="12" style="6" customWidth="1"/>
    <col min="1287" max="1287" width="8.42578125" style="6" customWidth="1"/>
    <col min="1288" max="1288" width="13" style="6" customWidth="1"/>
    <col min="1289" max="1289" width="11.5703125" style="6" customWidth="1"/>
    <col min="1290" max="1535" width="9.140625" style="6"/>
    <col min="1536" max="1536" width="23.28515625" style="6" customWidth="1"/>
    <col min="1537" max="1537" width="74.85546875" style="6" customWidth="1"/>
    <col min="1538" max="1538" width="13.28515625" style="6" customWidth="1"/>
    <col min="1539" max="1539" width="14.7109375" style="6" customWidth="1"/>
    <col min="1540" max="1540" width="11.7109375" style="6" customWidth="1"/>
    <col min="1541" max="1541" width="0" style="6" hidden="1" customWidth="1"/>
    <col min="1542" max="1542" width="12" style="6" customWidth="1"/>
    <col min="1543" max="1543" width="8.42578125" style="6" customWidth="1"/>
    <col min="1544" max="1544" width="13" style="6" customWidth="1"/>
    <col min="1545" max="1545" width="11.5703125" style="6" customWidth="1"/>
    <col min="1546" max="1791" width="9.140625" style="6"/>
    <col min="1792" max="1792" width="23.28515625" style="6" customWidth="1"/>
    <col min="1793" max="1793" width="74.85546875" style="6" customWidth="1"/>
    <col min="1794" max="1794" width="13.28515625" style="6" customWidth="1"/>
    <col min="1795" max="1795" width="14.7109375" style="6" customWidth="1"/>
    <col min="1796" max="1796" width="11.7109375" style="6" customWidth="1"/>
    <col min="1797" max="1797" width="0" style="6" hidden="1" customWidth="1"/>
    <col min="1798" max="1798" width="12" style="6" customWidth="1"/>
    <col min="1799" max="1799" width="8.42578125" style="6" customWidth="1"/>
    <col min="1800" max="1800" width="13" style="6" customWidth="1"/>
    <col min="1801" max="1801" width="11.5703125" style="6" customWidth="1"/>
    <col min="1802" max="2047" width="9.140625" style="6"/>
    <col min="2048" max="2048" width="23.28515625" style="6" customWidth="1"/>
    <col min="2049" max="2049" width="74.85546875" style="6" customWidth="1"/>
    <col min="2050" max="2050" width="13.28515625" style="6" customWidth="1"/>
    <col min="2051" max="2051" width="14.7109375" style="6" customWidth="1"/>
    <col min="2052" max="2052" width="11.7109375" style="6" customWidth="1"/>
    <col min="2053" max="2053" width="0" style="6" hidden="1" customWidth="1"/>
    <col min="2054" max="2054" width="12" style="6" customWidth="1"/>
    <col min="2055" max="2055" width="8.42578125" style="6" customWidth="1"/>
    <col min="2056" max="2056" width="13" style="6" customWidth="1"/>
    <col min="2057" max="2057" width="11.5703125" style="6" customWidth="1"/>
    <col min="2058" max="2303" width="9.140625" style="6"/>
    <col min="2304" max="2304" width="23.28515625" style="6" customWidth="1"/>
    <col min="2305" max="2305" width="74.85546875" style="6" customWidth="1"/>
    <col min="2306" max="2306" width="13.28515625" style="6" customWidth="1"/>
    <col min="2307" max="2307" width="14.7109375" style="6" customWidth="1"/>
    <col min="2308" max="2308" width="11.7109375" style="6" customWidth="1"/>
    <col min="2309" max="2309" width="0" style="6" hidden="1" customWidth="1"/>
    <col min="2310" max="2310" width="12" style="6" customWidth="1"/>
    <col min="2311" max="2311" width="8.42578125" style="6" customWidth="1"/>
    <col min="2312" max="2312" width="13" style="6" customWidth="1"/>
    <col min="2313" max="2313" width="11.5703125" style="6" customWidth="1"/>
    <col min="2314" max="2559" width="9.140625" style="6"/>
    <col min="2560" max="2560" width="23.28515625" style="6" customWidth="1"/>
    <col min="2561" max="2561" width="74.85546875" style="6" customWidth="1"/>
    <col min="2562" max="2562" width="13.28515625" style="6" customWidth="1"/>
    <col min="2563" max="2563" width="14.7109375" style="6" customWidth="1"/>
    <col min="2564" max="2564" width="11.7109375" style="6" customWidth="1"/>
    <col min="2565" max="2565" width="0" style="6" hidden="1" customWidth="1"/>
    <col min="2566" max="2566" width="12" style="6" customWidth="1"/>
    <col min="2567" max="2567" width="8.42578125" style="6" customWidth="1"/>
    <col min="2568" max="2568" width="13" style="6" customWidth="1"/>
    <col min="2569" max="2569" width="11.5703125" style="6" customWidth="1"/>
    <col min="2570" max="2815" width="9.140625" style="6"/>
    <col min="2816" max="2816" width="23.28515625" style="6" customWidth="1"/>
    <col min="2817" max="2817" width="74.85546875" style="6" customWidth="1"/>
    <col min="2818" max="2818" width="13.28515625" style="6" customWidth="1"/>
    <col min="2819" max="2819" width="14.7109375" style="6" customWidth="1"/>
    <col min="2820" max="2820" width="11.7109375" style="6" customWidth="1"/>
    <col min="2821" max="2821" width="0" style="6" hidden="1" customWidth="1"/>
    <col min="2822" max="2822" width="12" style="6" customWidth="1"/>
    <col min="2823" max="2823" width="8.42578125" style="6" customWidth="1"/>
    <col min="2824" max="2824" width="13" style="6" customWidth="1"/>
    <col min="2825" max="2825" width="11.5703125" style="6" customWidth="1"/>
    <col min="2826" max="3071" width="9.140625" style="6"/>
    <col min="3072" max="3072" width="23.28515625" style="6" customWidth="1"/>
    <col min="3073" max="3073" width="74.85546875" style="6" customWidth="1"/>
    <col min="3074" max="3074" width="13.28515625" style="6" customWidth="1"/>
    <col min="3075" max="3075" width="14.7109375" style="6" customWidth="1"/>
    <col min="3076" max="3076" width="11.7109375" style="6" customWidth="1"/>
    <col min="3077" max="3077" width="0" style="6" hidden="1" customWidth="1"/>
    <col min="3078" max="3078" width="12" style="6" customWidth="1"/>
    <col min="3079" max="3079" width="8.42578125" style="6" customWidth="1"/>
    <col min="3080" max="3080" width="13" style="6" customWidth="1"/>
    <col min="3081" max="3081" width="11.5703125" style="6" customWidth="1"/>
    <col min="3082" max="3327" width="9.140625" style="6"/>
    <col min="3328" max="3328" width="23.28515625" style="6" customWidth="1"/>
    <col min="3329" max="3329" width="74.85546875" style="6" customWidth="1"/>
    <col min="3330" max="3330" width="13.28515625" style="6" customWidth="1"/>
    <col min="3331" max="3331" width="14.7109375" style="6" customWidth="1"/>
    <col min="3332" max="3332" width="11.7109375" style="6" customWidth="1"/>
    <col min="3333" max="3333" width="0" style="6" hidden="1" customWidth="1"/>
    <col min="3334" max="3334" width="12" style="6" customWidth="1"/>
    <col min="3335" max="3335" width="8.42578125" style="6" customWidth="1"/>
    <col min="3336" max="3336" width="13" style="6" customWidth="1"/>
    <col min="3337" max="3337" width="11.5703125" style="6" customWidth="1"/>
    <col min="3338" max="3583" width="9.140625" style="6"/>
    <col min="3584" max="3584" width="23.28515625" style="6" customWidth="1"/>
    <col min="3585" max="3585" width="74.85546875" style="6" customWidth="1"/>
    <col min="3586" max="3586" width="13.28515625" style="6" customWidth="1"/>
    <col min="3587" max="3587" width="14.7109375" style="6" customWidth="1"/>
    <col min="3588" max="3588" width="11.7109375" style="6" customWidth="1"/>
    <col min="3589" max="3589" width="0" style="6" hidden="1" customWidth="1"/>
    <col min="3590" max="3590" width="12" style="6" customWidth="1"/>
    <col min="3591" max="3591" width="8.42578125" style="6" customWidth="1"/>
    <col min="3592" max="3592" width="13" style="6" customWidth="1"/>
    <col min="3593" max="3593" width="11.5703125" style="6" customWidth="1"/>
    <col min="3594" max="3839" width="9.140625" style="6"/>
    <col min="3840" max="3840" width="23.28515625" style="6" customWidth="1"/>
    <col min="3841" max="3841" width="74.85546875" style="6" customWidth="1"/>
    <col min="3842" max="3842" width="13.28515625" style="6" customWidth="1"/>
    <col min="3843" max="3843" width="14.7109375" style="6" customWidth="1"/>
    <col min="3844" max="3844" width="11.7109375" style="6" customWidth="1"/>
    <col min="3845" max="3845" width="0" style="6" hidden="1" customWidth="1"/>
    <col min="3846" max="3846" width="12" style="6" customWidth="1"/>
    <col min="3847" max="3847" width="8.42578125" style="6" customWidth="1"/>
    <col min="3848" max="3848" width="13" style="6" customWidth="1"/>
    <col min="3849" max="3849" width="11.5703125" style="6" customWidth="1"/>
    <col min="3850" max="4095" width="9.140625" style="6"/>
    <col min="4096" max="4096" width="23.28515625" style="6" customWidth="1"/>
    <col min="4097" max="4097" width="74.85546875" style="6" customWidth="1"/>
    <col min="4098" max="4098" width="13.28515625" style="6" customWidth="1"/>
    <col min="4099" max="4099" width="14.7109375" style="6" customWidth="1"/>
    <col min="4100" max="4100" width="11.7109375" style="6" customWidth="1"/>
    <col min="4101" max="4101" width="0" style="6" hidden="1" customWidth="1"/>
    <col min="4102" max="4102" width="12" style="6" customWidth="1"/>
    <col min="4103" max="4103" width="8.42578125" style="6" customWidth="1"/>
    <col min="4104" max="4104" width="13" style="6" customWidth="1"/>
    <col min="4105" max="4105" width="11.5703125" style="6" customWidth="1"/>
    <col min="4106" max="4351" width="9.140625" style="6"/>
    <col min="4352" max="4352" width="23.28515625" style="6" customWidth="1"/>
    <col min="4353" max="4353" width="74.85546875" style="6" customWidth="1"/>
    <col min="4354" max="4354" width="13.28515625" style="6" customWidth="1"/>
    <col min="4355" max="4355" width="14.7109375" style="6" customWidth="1"/>
    <col min="4356" max="4356" width="11.7109375" style="6" customWidth="1"/>
    <col min="4357" max="4357" width="0" style="6" hidden="1" customWidth="1"/>
    <col min="4358" max="4358" width="12" style="6" customWidth="1"/>
    <col min="4359" max="4359" width="8.42578125" style="6" customWidth="1"/>
    <col min="4360" max="4360" width="13" style="6" customWidth="1"/>
    <col min="4361" max="4361" width="11.5703125" style="6" customWidth="1"/>
    <col min="4362" max="4607" width="9.140625" style="6"/>
    <col min="4608" max="4608" width="23.28515625" style="6" customWidth="1"/>
    <col min="4609" max="4609" width="74.85546875" style="6" customWidth="1"/>
    <col min="4610" max="4610" width="13.28515625" style="6" customWidth="1"/>
    <col min="4611" max="4611" width="14.7109375" style="6" customWidth="1"/>
    <col min="4612" max="4612" width="11.7109375" style="6" customWidth="1"/>
    <col min="4613" max="4613" width="0" style="6" hidden="1" customWidth="1"/>
    <col min="4614" max="4614" width="12" style="6" customWidth="1"/>
    <col min="4615" max="4615" width="8.42578125" style="6" customWidth="1"/>
    <col min="4616" max="4616" width="13" style="6" customWidth="1"/>
    <col min="4617" max="4617" width="11.5703125" style="6" customWidth="1"/>
    <col min="4618" max="4863" width="9.140625" style="6"/>
    <col min="4864" max="4864" width="23.28515625" style="6" customWidth="1"/>
    <col min="4865" max="4865" width="74.85546875" style="6" customWidth="1"/>
    <col min="4866" max="4866" width="13.28515625" style="6" customWidth="1"/>
    <col min="4867" max="4867" width="14.7109375" style="6" customWidth="1"/>
    <col min="4868" max="4868" width="11.7109375" style="6" customWidth="1"/>
    <col min="4869" max="4869" width="0" style="6" hidden="1" customWidth="1"/>
    <col min="4870" max="4870" width="12" style="6" customWidth="1"/>
    <col min="4871" max="4871" width="8.42578125" style="6" customWidth="1"/>
    <col min="4872" max="4872" width="13" style="6" customWidth="1"/>
    <col min="4873" max="4873" width="11.5703125" style="6" customWidth="1"/>
    <col min="4874" max="5119" width="9.140625" style="6"/>
    <col min="5120" max="5120" width="23.28515625" style="6" customWidth="1"/>
    <col min="5121" max="5121" width="74.85546875" style="6" customWidth="1"/>
    <col min="5122" max="5122" width="13.28515625" style="6" customWidth="1"/>
    <col min="5123" max="5123" width="14.7109375" style="6" customWidth="1"/>
    <col min="5124" max="5124" width="11.7109375" style="6" customWidth="1"/>
    <col min="5125" max="5125" width="0" style="6" hidden="1" customWidth="1"/>
    <col min="5126" max="5126" width="12" style="6" customWidth="1"/>
    <col min="5127" max="5127" width="8.42578125" style="6" customWidth="1"/>
    <col min="5128" max="5128" width="13" style="6" customWidth="1"/>
    <col min="5129" max="5129" width="11.5703125" style="6" customWidth="1"/>
    <col min="5130" max="5375" width="9.140625" style="6"/>
    <col min="5376" max="5376" width="23.28515625" style="6" customWidth="1"/>
    <col min="5377" max="5377" width="74.85546875" style="6" customWidth="1"/>
    <col min="5378" max="5378" width="13.28515625" style="6" customWidth="1"/>
    <col min="5379" max="5379" width="14.7109375" style="6" customWidth="1"/>
    <col min="5380" max="5380" width="11.7109375" style="6" customWidth="1"/>
    <col min="5381" max="5381" width="0" style="6" hidden="1" customWidth="1"/>
    <col min="5382" max="5382" width="12" style="6" customWidth="1"/>
    <col min="5383" max="5383" width="8.42578125" style="6" customWidth="1"/>
    <col min="5384" max="5384" width="13" style="6" customWidth="1"/>
    <col min="5385" max="5385" width="11.5703125" style="6" customWidth="1"/>
    <col min="5386" max="5631" width="9.140625" style="6"/>
    <col min="5632" max="5632" width="23.28515625" style="6" customWidth="1"/>
    <col min="5633" max="5633" width="74.85546875" style="6" customWidth="1"/>
    <col min="5634" max="5634" width="13.28515625" style="6" customWidth="1"/>
    <col min="5635" max="5635" width="14.7109375" style="6" customWidth="1"/>
    <col min="5636" max="5636" width="11.7109375" style="6" customWidth="1"/>
    <col min="5637" max="5637" width="0" style="6" hidden="1" customWidth="1"/>
    <col min="5638" max="5638" width="12" style="6" customWidth="1"/>
    <col min="5639" max="5639" width="8.42578125" style="6" customWidth="1"/>
    <col min="5640" max="5640" width="13" style="6" customWidth="1"/>
    <col min="5641" max="5641" width="11.5703125" style="6" customWidth="1"/>
    <col min="5642" max="5887" width="9.140625" style="6"/>
    <col min="5888" max="5888" width="23.28515625" style="6" customWidth="1"/>
    <col min="5889" max="5889" width="74.85546875" style="6" customWidth="1"/>
    <col min="5890" max="5890" width="13.28515625" style="6" customWidth="1"/>
    <col min="5891" max="5891" width="14.7109375" style="6" customWidth="1"/>
    <col min="5892" max="5892" width="11.7109375" style="6" customWidth="1"/>
    <col min="5893" max="5893" width="0" style="6" hidden="1" customWidth="1"/>
    <col min="5894" max="5894" width="12" style="6" customWidth="1"/>
    <col min="5895" max="5895" width="8.42578125" style="6" customWidth="1"/>
    <col min="5896" max="5896" width="13" style="6" customWidth="1"/>
    <col min="5897" max="5897" width="11.5703125" style="6" customWidth="1"/>
    <col min="5898" max="6143" width="9.140625" style="6"/>
    <col min="6144" max="6144" width="23.28515625" style="6" customWidth="1"/>
    <col min="6145" max="6145" width="74.85546875" style="6" customWidth="1"/>
    <col min="6146" max="6146" width="13.28515625" style="6" customWidth="1"/>
    <col min="6147" max="6147" width="14.7109375" style="6" customWidth="1"/>
    <col min="6148" max="6148" width="11.7109375" style="6" customWidth="1"/>
    <col min="6149" max="6149" width="0" style="6" hidden="1" customWidth="1"/>
    <col min="6150" max="6150" width="12" style="6" customWidth="1"/>
    <col min="6151" max="6151" width="8.42578125" style="6" customWidth="1"/>
    <col min="6152" max="6152" width="13" style="6" customWidth="1"/>
    <col min="6153" max="6153" width="11.5703125" style="6" customWidth="1"/>
    <col min="6154" max="6399" width="9.140625" style="6"/>
    <col min="6400" max="6400" width="23.28515625" style="6" customWidth="1"/>
    <col min="6401" max="6401" width="74.85546875" style="6" customWidth="1"/>
    <col min="6402" max="6402" width="13.28515625" style="6" customWidth="1"/>
    <col min="6403" max="6403" width="14.7109375" style="6" customWidth="1"/>
    <col min="6404" max="6404" width="11.7109375" style="6" customWidth="1"/>
    <col min="6405" max="6405" width="0" style="6" hidden="1" customWidth="1"/>
    <col min="6406" max="6406" width="12" style="6" customWidth="1"/>
    <col min="6407" max="6407" width="8.42578125" style="6" customWidth="1"/>
    <col min="6408" max="6408" width="13" style="6" customWidth="1"/>
    <col min="6409" max="6409" width="11.5703125" style="6" customWidth="1"/>
    <col min="6410" max="6655" width="9.140625" style="6"/>
    <col min="6656" max="6656" width="23.28515625" style="6" customWidth="1"/>
    <col min="6657" max="6657" width="74.85546875" style="6" customWidth="1"/>
    <col min="6658" max="6658" width="13.28515625" style="6" customWidth="1"/>
    <col min="6659" max="6659" width="14.7109375" style="6" customWidth="1"/>
    <col min="6660" max="6660" width="11.7109375" style="6" customWidth="1"/>
    <col min="6661" max="6661" width="0" style="6" hidden="1" customWidth="1"/>
    <col min="6662" max="6662" width="12" style="6" customWidth="1"/>
    <col min="6663" max="6663" width="8.42578125" style="6" customWidth="1"/>
    <col min="6664" max="6664" width="13" style="6" customWidth="1"/>
    <col min="6665" max="6665" width="11.5703125" style="6" customWidth="1"/>
    <col min="6666" max="6911" width="9.140625" style="6"/>
    <col min="6912" max="6912" width="23.28515625" style="6" customWidth="1"/>
    <col min="6913" max="6913" width="74.85546875" style="6" customWidth="1"/>
    <col min="6914" max="6914" width="13.28515625" style="6" customWidth="1"/>
    <col min="6915" max="6915" width="14.7109375" style="6" customWidth="1"/>
    <col min="6916" max="6916" width="11.7109375" style="6" customWidth="1"/>
    <col min="6917" max="6917" width="0" style="6" hidden="1" customWidth="1"/>
    <col min="6918" max="6918" width="12" style="6" customWidth="1"/>
    <col min="6919" max="6919" width="8.42578125" style="6" customWidth="1"/>
    <col min="6920" max="6920" width="13" style="6" customWidth="1"/>
    <col min="6921" max="6921" width="11.5703125" style="6" customWidth="1"/>
    <col min="6922" max="7167" width="9.140625" style="6"/>
    <col min="7168" max="7168" width="23.28515625" style="6" customWidth="1"/>
    <col min="7169" max="7169" width="74.85546875" style="6" customWidth="1"/>
    <col min="7170" max="7170" width="13.28515625" style="6" customWidth="1"/>
    <col min="7171" max="7171" width="14.7109375" style="6" customWidth="1"/>
    <col min="7172" max="7172" width="11.7109375" style="6" customWidth="1"/>
    <col min="7173" max="7173" width="0" style="6" hidden="1" customWidth="1"/>
    <col min="7174" max="7174" width="12" style="6" customWidth="1"/>
    <col min="7175" max="7175" width="8.42578125" style="6" customWidth="1"/>
    <col min="7176" max="7176" width="13" style="6" customWidth="1"/>
    <col min="7177" max="7177" width="11.5703125" style="6" customWidth="1"/>
    <col min="7178" max="7423" width="9.140625" style="6"/>
    <col min="7424" max="7424" width="23.28515625" style="6" customWidth="1"/>
    <col min="7425" max="7425" width="74.85546875" style="6" customWidth="1"/>
    <col min="7426" max="7426" width="13.28515625" style="6" customWidth="1"/>
    <col min="7427" max="7427" width="14.7109375" style="6" customWidth="1"/>
    <col min="7428" max="7428" width="11.7109375" style="6" customWidth="1"/>
    <col min="7429" max="7429" width="0" style="6" hidden="1" customWidth="1"/>
    <col min="7430" max="7430" width="12" style="6" customWidth="1"/>
    <col min="7431" max="7431" width="8.42578125" style="6" customWidth="1"/>
    <col min="7432" max="7432" width="13" style="6" customWidth="1"/>
    <col min="7433" max="7433" width="11.5703125" style="6" customWidth="1"/>
    <col min="7434" max="7679" width="9.140625" style="6"/>
    <col min="7680" max="7680" width="23.28515625" style="6" customWidth="1"/>
    <col min="7681" max="7681" width="74.85546875" style="6" customWidth="1"/>
    <col min="7682" max="7682" width="13.28515625" style="6" customWidth="1"/>
    <col min="7683" max="7683" width="14.7109375" style="6" customWidth="1"/>
    <col min="7684" max="7684" width="11.7109375" style="6" customWidth="1"/>
    <col min="7685" max="7685" width="0" style="6" hidden="1" customWidth="1"/>
    <col min="7686" max="7686" width="12" style="6" customWidth="1"/>
    <col min="7687" max="7687" width="8.42578125" style="6" customWidth="1"/>
    <col min="7688" max="7688" width="13" style="6" customWidth="1"/>
    <col min="7689" max="7689" width="11.5703125" style="6" customWidth="1"/>
    <col min="7690" max="7935" width="9.140625" style="6"/>
    <col min="7936" max="7936" width="23.28515625" style="6" customWidth="1"/>
    <col min="7937" max="7937" width="74.85546875" style="6" customWidth="1"/>
    <col min="7938" max="7938" width="13.28515625" style="6" customWidth="1"/>
    <col min="7939" max="7939" width="14.7109375" style="6" customWidth="1"/>
    <col min="7940" max="7940" width="11.7109375" style="6" customWidth="1"/>
    <col min="7941" max="7941" width="0" style="6" hidden="1" customWidth="1"/>
    <col min="7942" max="7942" width="12" style="6" customWidth="1"/>
    <col min="7943" max="7943" width="8.42578125" style="6" customWidth="1"/>
    <col min="7944" max="7944" width="13" style="6" customWidth="1"/>
    <col min="7945" max="7945" width="11.5703125" style="6" customWidth="1"/>
    <col min="7946" max="8191" width="9.140625" style="6"/>
    <col min="8192" max="8192" width="23.28515625" style="6" customWidth="1"/>
    <col min="8193" max="8193" width="74.85546875" style="6" customWidth="1"/>
    <col min="8194" max="8194" width="13.28515625" style="6" customWidth="1"/>
    <col min="8195" max="8195" width="14.7109375" style="6" customWidth="1"/>
    <col min="8196" max="8196" width="11.7109375" style="6" customWidth="1"/>
    <col min="8197" max="8197" width="0" style="6" hidden="1" customWidth="1"/>
    <col min="8198" max="8198" width="12" style="6" customWidth="1"/>
    <col min="8199" max="8199" width="8.42578125" style="6" customWidth="1"/>
    <col min="8200" max="8200" width="13" style="6" customWidth="1"/>
    <col min="8201" max="8201" width="11.5703125" style="6" customWidth="1"/>
    <col min="8202" max="8447" width="9.140625" style="6"/>
    <col min="8448" max="8448" width="23.28515625" style="6" customWidth="1"/>
    <col min="8449" max="8449" width="74.85546875" style="6" customWidth="1"/>
    <col min="8450" max="8450" width="13.28515625" style="6" customWidth="1"/>
    <col min="8451" max="8451" width="14.7109375" style="6" customWidth="1"/>
    <col min="8452" max="8452" width="11.7109375" style="6" customWidth="1"/>
    <col min="8453" max="8453" width="0" style="6" hidden="1" customWidth="1"/>
    <col min="8454" max="8454" width="12" style="6" customWidth="1"/>
    <col min="8455" max="8455" width="8.42578125" style="6" customWidth="1"/>
    <col min="8456" max="8456" width="13" style="6" customWidth="1"/>
    <col min="8457" max="8457" width="11.5703125" style="6" customWidth="1"/>
    <col min="8458" max="8703" width="9.140625" style="6"/>
    <col min="8704" max="8704" width="23.28515625" style="6" customWidth="1"/>
    <col min="8705" max="8705" width="74.85546875" style="6" customWidth="1"/>
    <col min="8706" max="8706" width="13.28515625" style="6" customWidth="1"/>
    <col min="8707" max="8707" width="14.7109375" style="6" customWidth="1"/>
    <col min="8708" max="8708" width="11.7109375" style="6" customWidth="1"/>
    <col min="8709" max="8709" width="0" style="6" hidden="1" customWidth="1"/>
    <col min="8710" max="8710" width="12" style="6" customWidth="1"/>
    <col min="8711" max="8711" width="8.42578125" style="6" customWidth="1"/>
    <col min="8712" max="8712" width="13" style="6" customWidth="1"/>
    <col min="8713" max="8713" width="11.5703125" style="6" customWidth="1"/>
    <col min="8714" max="8959" width="9.140625" style="6"/>
    <col min="8960" max="8960" width="23.28515625" style="6" customWidth="1"/>
    <col min="8961" max="8961" width="74.85546875" style="6" customWidth="1"/>
    <col min="8962" max="8962" width="13.28515625" style="6" customWidth="1"/>
    <col min="8963" max="8963" width="14.7109375" style="6" customWidth="1"/>
    <col min="8964" max="8964" width="11.7109375" style="6" customWidth="1"/>
    <col min="8965" max="8965" width="0" style="6" hidden="1" customWidth="1"/>
    <col min="8966" max="8966" width="12" style="6" customWidth="1"/>
    <col min="8967" max="8967" width="8.42578125" style="6" customWidth="1"/>
    <col min="8968" max="8968" width="13" style="6" customWidth="1"/>
    <col min="8969" max="8969" width="11.5703125" style="6" customWidth="1"/>
    <col min="8970" max="9215" width="9.140625" style="6"/>
    <col min="9216" max="9216" width="23.28515625" style="6" customWidth="1"/>
    <col min="9217" max="9217" width="74.85546875" style="6" customWidth="1"/>
    <col min="9218" max="9218" width="13.28515625" style="6" customWidth="1"/>
    <col min="9219" max="9219" width="14.7109375" style="6" customWidth="1"/>
    <col min="9220" max="9220" width="11.7109375" style="6" customWidth="1"/>
    <col min="9221" max="9221" width="0" style="6" hidden="1" customWidth="1"/>
    <col min="9222" max="9222" width="12" style="6" customWidth="1"/>
    <col min="9223" max="9223" width="8.42578125" style="6" customWidth="1"/>
    <col min="9224" max="9224" width="13" style="6" customWidth="1"/>
    <col min="9225" max="9225" width="11.5703125" style="6" customWidth="1"/>
    <col min="9226" max="9471" width="9.140625" style="6"/>
    <col min="9472" max="9472" width="23.28515625" style="6" customWidth="1"/>
    <col min="9473" max="9473" width="74.85546875" style="6" customWidth="1"/>
    <col min="9474" max="9474" width="13.28515625" style="6" customWidth="1"/>
    <col min="9475" max="9475" width="14.7109375" style="6" customWidth="1"/>
    <col min="9476" max="9476" width="11.7109375" style="6" customWidth="1"/>
    <col min="9477" max="9477" width="0" style="6" hidden="1" customWidth="1"/>
    <col min="9478" max="9478" width="12" style="6" customWidth="1"/>
    <col min="9479" max="9479" width="8.42578125" style="6" customWidth="1"/>
    <col min="9480" max="9480" width="13" style="6" customWidth="1"/>
    <col min="9481" max="9481" width="11.5703125" style="6" customWidth="1"/>
    <col min="9482" max="9727" width="9.140625" style="6"/>
    <col min="9728" max="9728" width="23.28515625" style="6" customWidth="1"/>
    <col min="9729" max="9729" width="74.85546875" style="6" customWidth="1"/>
    <col min="9730" max="9730" width="13.28515625" style="6" customWidth="1"/>
    <col min="9731" max="9731" width="14.7109375" style="6" customWidth="1"/>
    <col min="9732" max="9732" width="11.7109375" style="6" customWidth="1"/>
    <col min="9733" max="9733" width="0" style="6" hidden="1" customWidth="1"/>
    <col min="9734" max="9734" width="12" style="6" customWidth="1"/>
    <col min="9735" max="9735" width="8.42578125" style="6" customWidth="1"/>
    <col min="9736" max="9736" width="13" style="6" customWidth="1"/>
    <col min="9737" max="9737" width="11.5703125" style="6" customWidth="1"/>
    <col min="9738" max="9983" width="9.140625" style="6"/>
    <col min="9984" max="9984" width="23.28515625" style="6" customWidth="1"/>
    <col min="9985" max="9985" width="74.85546875" style="6" customWidth="1"/>
    <col min="9986" max="9986" width="13.28515625" style="6" customWidth="1"/>
    <col min="9987" max="9987" width="14.7109375" style="6" customWidth="1"/>
    <col min="9988" max="9988" width="11.7109375" style="6" customWidth="1"/>
    <col min="9989" max="9989" width="0" style="6" hidden="1" customWidth="1"/>
    <col min="9990" max="9990" width="12" style="6" customWidth="1"/>
    <col min="9991" max="9991" width="8.42578125" style="6" customWidth="1"/>
    <col min="9992" max="9992" width="13" style="6" customWidth="1"/>
    <col min="9993" max="9993" width="11.5703125" style="6" customWidth="1"/>
    <col min="9994" max="10239" width="9.140625" style="6"/>
    <col min="10240" max="10240" width="23.28515625" style="6" customWidth="1"/>
    <col min="10241" max="10241" width="74.85546875" style="6" customWidth="1"/>
    <col min="10242" max="10242" width="13.28515625" style="6" customWidth="1"/>
    <col min="10243" max="10243" width="14.7109375" style="6" customWidth="1"/>
    <col min="10244" max="10244" width="11.7109375" style="6" customWidth="1"/>
    <col min="10245" max="10245" width="0" style="6" hidden="1" customWidth="1"/>
    <col min="10246" max="10246" width="12" style="6" customWidth="1"/>
    <col min="10247" max="10247" width="8.42578125" style="6" customWidth="1"/>
    <col min="10248" max="10248" width="13" style="6" customWidth="1"/>
    <col min="10249" max="10249" width="11.5703125" style="6" customWidth="1"/>
    <col min="10250" max="10495" width="9.140625" style="6"/>
    <col min="10496" max="10496" width="23.28515625" style="6" customWidth="1"/>
    <col min="10497" max="10497" width="74.85546875" style="6" customWidth="1"/>
    <col min="10498" max="10498" width="13.28515625" style="6" customWidth="1"/>
    <col min="10499" max="10499" width="14.7109375" style="6" customWidth="1"/>
    <col min="10500" max="10500" width="11.7109375" style="6" customWidth="1"/>
    <col min="10501" max="10501" width="0" style="6" hidden="1" customWidth="1"/>
    <col min="10502" max="10502" width="12" style="6" customWidth="1"/>
    <col min="10503" max="10503" width="8.42578125" style="6" customWidth="1"/>
    <col min="10504" max="10504" width="13" style="6" customWidth="1"/>
    <col min="10505" max="10505" width="11.5703125" style="6" customWidth="1"/>
    <col min="10506" max="10751" width="9.140625" style="6"/>
    <col min="10752" max="10752" width="23.28515625" style="6" customWidth="1"/>
    <col min="10753" max="10753" width="74.85546875" style="6" customWidth="1"/>
    <col min="10754" max="10754" width="13.28515625" style="6" customWidth="1"/>
    <col min="10755" max="10755" width="14.7109375" style="6" customWidth="1"/>
    <col min="10756" max="10756" width="11.7109375" style="6" customWidth="1"/>
    <col min="10757" max="10757" width="0" style="6" hidden="1" customWidth="1"/>
    <col min="10758" max="10758" width="12" style="6" customWidth="1"/>
    <col min="10759" max="10759" width="8.42578125" style="6" customWidth="1"/>
    <col min="10760" max="10760" width="13" style="6" customWidth="1"/>
    <col min="10761" max="10761" width="11.5703125" style="6" customWidth="1"/>
    <col min="10762" max="11007" width="9.140625" style="6"/>
    <col min="11008" max="11008" width="23.28515625" style="6" customWidth="1"/>
    <col min="11009" max="11009" width="74.85546875" style="6" customWidth="1"/>
    <col min="11010" max="11010" width="13.28515625" style="6" customWidth="1"/>
    <col min="11011" max="11011" width="14.7109375" style="6" customWidth="1"/>
    <col min="11012" max="11012" width="11.7109375" style="6" customWidth="1"/>
    <col min="11013" max="11013" width="0" style="6" hidden="1" customWidth="1"/>
    <col min="11014" max="11014" width="12" style="6" customWidth="1"/>
    <col min="11015" max="11015" width="8.42578125" style="6" customWidth="1"/>
    <col min="11016" max="11016" width="13" style="6" customWidth="1"/>
    <col min="11017" max="11017" width="11.5703125" style="6" customWidth="1"/>
    <col min="11018" max="11263" width="9.140625" style="6"/>
    <col min="11264" max="11264" width="23.28515625" style="6" customWidth="1"/>
    <col min="11265" max="11265" width="74.85546875" style="6" customWidth="1"/>
    <col min="11266" max="11266" width="13.28515625" style="6" customWidth="1"/>
    <col min="11267" max="11267" width="14.7109375" style="6" customWidth="1"/>
    <col min="11268" max="11268" width="11.7109375" style="6" customWidth="1"/>
    <col min="11269" max="11269" width="0" style="6" hidden="1" customWidth="1"/>
    <col min="11270" max="11270" width="12" style="6" customWidth="1"/>
    <col min="11271" max="11271" width="8.42578125" style="6" customWidth="1"/>
    <col min="11272" max="11272" width="13" style="6" customWidth="1"/>
    <col min="11273" max="11273" width="11.5703125" style="6" customWidth="1"/>
    <col min="11274" max="11519" width="9.140625" style="6"/>
    <col min="11520" max="11520" width="23.28515625" style="6" customWidth="1"/>
    <col min="11521" max="11521" width="74.85546875" style="6" customWidth="1"/>
    <col min="11522" max="11522" width="13.28515625" style="6" customWidth="1"/>
    <col min="11523" max="11523" width="14.7109375" style="6" customWidth="1"/>
    <col min="11524" max="11524" width="11.7109375" style="6" customWidth="1"/>
    <col min="11525" max="11525" width="0" style="6" hidden="1" customWidth="1"/>
    <col min="11526" max="11526" width="12" style="6" customWidth="1"/>
    <col min="11527" max="11527" width="8.42578125" style="6" customWidth="1"/>
    <col min="11528" max="11528" width="13" style="6" customWidth="1"/>
    <col min="11529" max="11529" width="11.5703125" style="6" customWidth="1"/>
    <col min="11530" max="11775" width="9.140625" style="6"/>
    <col min="11776" max="11776" width="23.28515625" style="6" customWidth="1"/>
    <col min="11777" max="11777" width="74.85546875" style="6" customWidth="1"/>
    <col min="11778" max="11778" width="13.28515625" style="6" customWidth="1"/>
    <col min="11779" max="11779" width="14.7109375" style="6" customWidth="1"/>
    <col min="11780" max="11780" width="11.7109375" style="6" customWidth="1"/>
    <col min="11781" max="11781" width="0" style="6" hidden="1" customWidth="1"/>
    <col min="11782" max="11782" width="12" style="6" customWidth="1"/>
    <col min="11783" max="11783" width="8.42578125" style="6" customWidth="1"/>
    <col min="11784" max="11784" width="13" style="6" customWidth="1"/>
    <col min="11785" max="11785" width="11.5703125" style="6" customWidth="1"/>
    <col min="11786" max="12031" width="9.140625" style="6"/>
    <col min="12032" max="12032" width="23.28515625" style="6" customWidth="1"/>
    <col min="12033" max="12033" width="74.85546875" style="6" customWidth="1"/>
    <col min="12034" max="12034" width="13.28515625" style="6" customWidth="1"/>
    <col min="12035" max="12035" width="14.7109375" style="6" customWidth="1"/>
    <col min="12036" max="12036" width="11.7109375" style="6" customWidth="1"/>
    <col min="12037" max="12037" width="0" style="6" hidden="1" customWidth="1"/>
    <col min="12038" max="12038" width="12" style="6" customWidth="1"/>
    <col min="12039" max="12039" width="8.42578125" style="6" customWidth="1"/>
    <col min="12040" max="12040" width="13" style="6" customWidth="1"/>
    <col min="12041" max="12041" width="11.5703125" style="6" customWidth="1"/>
    <col min="12042" max="12287" width="9.140625" style="6"/>
    <col min="12288" max="12288" width="23.28515625" style="6" customWidth="1"/>
    <col min="12289" max="12289" width="74.85546875" style="6" customWidth="1"/>
    <col min="12290" max="12290" width="13.28515625" style="6" customWidth="1"/>
    <col min="12291" max="12291" width="14.7109375" style="6" customWidth="1"/>
    <col min="12292" max="12292" width="11.7109375" style="6" customWidth="1"/>
    <col min="12293" max="12293" width="0" style="6" hidden="1" customWidth="1"/>
    <col min="12294" max="12294" width="12" style="6" customWidth="1"/>
    <col min="12295" max="12295" width="8.42578125" style="6" customWidth="1"/>
    <col min="12296" max="12296" width="13" style="6" customWidth="1"/>
    <col min="12297" max="12297" width="11.5703125" style="6" customWidth="1"/>
    <col min="12298" max="12543" width="9.140625" style="6"/>
    <col min="12544" max="12544" width="23.28515625" style="6" customWidth="1"/>
    <col min="12545" max="12545" width="74.85546875" style="6" customWidth="1"/>
    <col min="12546" max="12546" width="13.28515625" style="6" customWidth="1"/>
    <col min="12547" max="12547" width="14.7109375" style="6" customWidth="1"/>
    <col min="12548" max="12548" width="11.7109375" style="6" customWidth="1"/>
    <col min="12549" max="12549" width="0" style="6" hidden="1" customWidth="1"/>
    <col min="12550" max="12550" width="12" style="6" customWidth="1"/>
    <col min="12551" max="12551" width="8.42578125" style="6" customWidth="1"/>
    <col min="12552" max="12552" width="13" style="6" customWidth="1"/>
    <col min="12553" max="12553" width="11.5703125" style="6" customWidth="1"/>
    <col min="12554" max="12799" width="9.140625" style="6"/>
    <col min="12800" max="12800" width="23.28515625" style="6" customWidth="1"/>
    <col min="12801" max="12801" width="74.85546875" style="6" customWidth="1"/>
    <col min="12802" max="12802" width="13.28515625" style="6" customWidth="1"/>
    <col min="12803" max="12803" width="14.7109375" style="6" customWidth="1"/>
    <col min="12804" max="12804" width="11.7109375" style="6" customWidth="1"/>
    <col min="12805" max="12805" width="0" style="6" hidden="1" customWidth="1"/>
    <col min="12806" max="12806" width="12" style="6" customWidth="1"/>
    <col min="12807" max="12807" width="8.42578125" style="6" customWidth="1"/>
    <col min="12808" max="12808" width="13" style="6" customWidth="1"/>
    <col min="12809" max="12809" width="11.5703125" style="6" customWidth="1"/>
    <col min="12810" max="13055" width="9.140625" style="6"/>
    <col min="13056" max="13056" width="23.28515625" style="6" customWidth="1"/>
    <col min="13057" max="13057" width="74.85546875" style="6" customWidth="1"/>
    <col min="13058" max="13058" width="13.28515625" style="6" customWidth="1"/>
    <col min="13059" max="13059" width="14.7109375" style="6" customWidth="1"/>
    <col min="13060" max="13060" width="11.7109375" style="6" customWidth="1"/>
    <col min="13061" max="13061" width="0" style="6" hidden="1" customWidth="1"/>
    <col min="13062" max="13062" width="12" style="6" customWidth="1"/>
    <col min="13063" max="13063" width="8.42578125" style="6" customWidth="1"/>
    <col min="13064" max="13064" width="13" style="6" customWidth="1"/>
    <col min="13065" max="13065" width="11.5703125" style="6" customWidth="1"/>
    <col min="13066" max="13311" width="9.140625" style="6"/>
    <col min="13312" max="13312" width="23.28515625" style="6" customWidth="1"/>
    <col min="13313" max="13313" width="74.85546875" style="6" customWidth="1"/>
    <col min="13314" max="13314" width="13.28515625" style="6" customWidth="1"/>
    <col min="13315" max="13315" width="14.7109375" style="6" customWidth="1"/>
    <col min="13316" max="13316" width="11.7109375" style="6" customWidth="1"/>
    <col min="13317" max="13317" width="0" style="6" hidden="1" customWidth="1"/>
    <col min="13318" max="13318" width="12" style="6" customWidth="1"/>
    <col min="13319" max="13319" width="8.42578125" style="6" customWidth="1"/>
    <col min="13320" max="13320" width="13" style="6" customWidth="1"/>
    <col min="13321" max="13321" width="11.5703125" style="6" customWidth="1"/>
    <col min="13322" max="13567" width="9.140625" style="6"/>
    <col min="13568" max="13568" width="23.28515625" style="6" customWidth="1"/>
    <col min="13569" max="13569" width="74.85546875" style="6" customWidth="1"/>
    <col min="13570" max="13570" width="13.28515625" style="6" customWidth="1"/>
    <col min="13571" max="13571" width="14.7109375" style="6" customWidth="1"/>
    <col min="13572" max="13572" width="11.7109375" style="6" customWidth="1"/>
    <col min="13573" max="13573" width="0" style="6" hidden="1" customWidth="1"/>
    <col min="13574" max="13574" width="12" style="6" customWidth="1"/>
    <col min="13575" max="13575" width="8.42578125" style="6" customWidth="1"/>
    <col min="13576" max="13576" width="13" style="6" customWidth="1"/>
    <col min="13577" max="13577" width="11.5703125" style="6" customWidth="1"/>
    <col min="13578" max="13823" width="9.140625" style="6"/>
    <col min="13824" max="13824" width="23.28515625" style="6" customWidth="1"/>
    <col min="13825" max="13825" width="74.85546875" style="6" customWidth="1"/>
    <col min="13826" max="13826" width="13.28515625" style="6" customWidth="1"/>
    <col min="13827" max="13827" width="14.7109375" style="6" customWidth="1"/>
    <col min="13828" max="13828" width="11.7109375" style="6" customWidth="1"/>
    <col min="13829" max="13829" width="0" style="6" hidden="1" customWidth="1"/>
    <col min="13830" max="13830" width="12" style="6" customWidth="1"/>
    <col min="13831" max="13831" width="8.42578125" style="6" customWidth="1"/>
    <col min="13832" max="13832" width="13" style="6" customWidth="1"/>
    <col min="13833" max="13833" width="11.5703125" style="6" customWidth="1"/>
    <col min="13834" max="14079" width="9.140625" style="6"/>
    <col min="14080" max="14080" width="23.28515625" style="6" customWidth="1"/>
    <col min="14081" max="14081" width="74.85546875" style="6" customWidth="1"/>
    <col min="14082" max="14082" width="13.28515625" style="6" customWidth="1"/>
    <col min="14083" max="14083" width="14.7109375" style="6" customWidth="1"/>
    <col min="14084" max="14084" width="11.7109375" style="6" customWidth="1"/>
    <col min="14085" max="14085" width="0" style="6" hidden="1" customWidth="1"/>
    <col min="14086" max="14086" width="12" style="6" customWidth="1"/>
    <col min="14087" max="14087" width="8.42578125" style="6" customWidth="1"/>
    <col min="14088" max="14088" width="13" style="6" customWidth="1"/>
    <col min="14089" max="14089" width="11.5703125" style="6" customWidth="1"/>
    <col min="14090" max="14335" width="9.140625" style="6"/>
    <col min="14336" max="14336" width="23.28515625" style="6" customWidth="1"/>
    <col min="14337" max="14337" width="74.85546875" style="6" customWidth="1"/>
    <col min="14338" max="14338" width="13.28515625" style="6" customWidth="1"/>
    <col min="14339" max="14339" width="14.7109375" style="6" customWidth="1"/>
    <col min="14340" max="14340" width="11.7109375" style="6" customWidth="1"/>
    <col min="14341" max="14341" width="0" style="6" hidden="1" customWidth="1"/>
    <col min="14342" max="14342" width="12" style="6" customWidth="1"/>
    <col min="14343" max="14343" width="8.42578125" style="6" customWidth="1"/>
    <col min="14344" max="14344" width="13" style="6" customWidth="1"/>
    <col min="14345" max="14345" width="11.5703125" style="6" customWidth="1"/>
    <col min="14346" max="14591" width="9.140625" style="6"/>
    <col min="14592" max="14592" width="23.28515625" style="6" customWidth="1"/>
    <col min="14593" max="14593" width="74.85546875" style="6" customWidth="1"/>
    <col min="14594" max="14594" width="13.28515625" style="6" customWidth="1"/>
    <col min="14595" max="14595" width="14.7109375" style="6" customWidth="1"/>
    <col min="14596" max="14596" width="11.7109375" style="6" customWidth="1"/>
    <col min="14597" max="14597" width="0" style="6" hidden="1" customWidth="1"/>
    <col min="14598" max="14598" width="12" style="6" customWidth="1"/>
    <col min="14599" max="14599" width="8.42578125" style="6" customWidth="1"/>
    <col min="14600" max="14600" width="13" style="6" customWidth="1"/>
    <col min="14601" max="14601" width="11.5703125" style="6" customWidth="1"/>
    <col min="14602" max="14847" width="9.140625" style="6"/>
    <col min="14848" max="14848" width="23.28515625" style="6" customWidth="1"/>
    <col min="14849" max="14849" width="74.85546875" style="6" customWidth="1"/>
    <col min="14850" max="14850" width="13.28515625" style="6" customWidth="1"/>
    <col min="14851" max="14851" width="14.7109375" style="6" customWidth="1"/>
    <col min="14852" max="14852" width="11.7109375" style="6" customWidth="1"/>
    <col min="14853" max="14853" width="0" style="6" hidden="1" customWidth="1"/>
    <col min="14854" max="14854" width="12" style="6" customWidth="1"/>
    <col min="14855" max="14855" width="8.42578125" style="6" customWidth="1"/>
    <col min="14856" max="14856" width="13" style="6" customWidth="1"/>
    <col min="14857" max="14857" width="11.5703125" style="6" customWidth="1"/>
    <col min="14858" max="15103" width="9.140625" style="6"/>
    <col min="15104" max="15104" width="23.28515625" style="6" customWidth="1"/>
    <col min="15105" max="15105" width="74.85546875" style="6" customWidth="1"/>
    <col min="15106" max="15106" width="13.28515625" style="6" customWidth="1"/>
    <col min="15107" max="15107" width="14.7109375" style="6" customWidth="1"/>
    <col min="15108" max="15108" width="11.7109375" style="6" customWidth="1"/>
    <col min="15109" max="15109" width="0" style="6" hidden="1" customWidth="1"/>
    <col min="15110" max="15110" width="12" style="6" customWidth="1"/>
    <col min="15111" max="15111" width="8.42578125" style="6" customWidth="1"/>
    <col min="15112" max="15112" width="13" style="6" customWidth="1"/>
    <col min="15113" max="15113" width="11.5703125" style="6" customWidth="1"/>
    <col min="15114" max="15359" width="9.140625" style="6"/>
    <col min="15360" max="15360" width="23.28515625" style="6" customWidth="1"/>
    <col min="15361" max="15361" width="74.85546875" style="6" customWidth="1"/>
    <col min="15362" max="15362" width="13.28515625" style="6" customWidth="1"/>
    <col min="15363" max="15363" width="14.7109375" style="6" customWidth="1"/>
    <col min="15364" max="15364" width="11.7109375" style="6" customWidth="1"/>
    <col min="15365" max="15365" width="0" style="6" hidden="1" customWidth="1"/>
    <col min="15366" max="15366" width="12" style="6" customWidth="1"/>
    <col min="15367" max="15367" width="8.42578125" style="6" customWidth="1"/>
    <col min="15368" max="15368" width="13" style="6" customWidth="1"/>
    <col min="15369" max="15369" width="11.5703125" style="6" customWidth="1"/>
    <col min="15370" max="15615" width="9.140625" style="6"/>
    <col min="15616" max="15616" width="23.28515625" style="6" customWidth="1"/>
    <col min="15617" max="15617" width="74.85546875" style="6" customWidth="1"/>
    <col min="15618" max="15618" width="13.28515625" style="6" customWidth="1"/>
    <col min="15619" max="15619" width="14.7109375" style="6" customWidth="1"/>
    <col min="15620" max="15620" width="11.7109375" style="6" customWidth="1"/>
    <col min="15621" max="15621" width="0" style="6" hidden="1" customWidth="1"/>
    <col min="15622" max="15622" width="12" style="6" customWidth="1"/>
    <col min="15623" max="15623" width="8.42578125" style="6" customWidth="1"/>
    <col min="15624" max="15624" width="13" style="6" customWidth="1"/>
    <col min="15625" max="15625" width="11.5703125" style="6" customWidth="1"/>
    <col min="15626" max="15871" width="9.140625" style="6"/>
    <col min="15872" max="15872" width="23.28515625" style="6" customWidth="1"/>
    <col min="15873" max="15873" width="74.85546875" style="6" customWidth="1"/>
    <col min="15874" max="15874" width="13.28515625" style="6" customWidth="1"/>
    <col min="15875" max="15875" width="14.7109375" style="6" customWidth="1"/>
    <col min="15876" max="15876" width="11.7109375" style="6" customWidth="1"/>
    <col min="15877" max="15877" width="0" style="6" hidden="1" customWidth="1"/>
    <col min="15878" max="15878" width="12" style="6" customWidth="1"/>
    <col min="15879" max="15879" width="8.42578125" style="6" customWidth="1"/>
    <col min="15880" max="15880" width="13" style="6" customWidth="1"/>
    <col min="15881" max="15881" width="11.5703125" style="6" customWidth="1"/>
    <col min="15882" max="16127" width="9.140625" style="6"/>
    <col min="16128" max="16128" width="23.28515625" style="6" customWidth="1"/>
    <col min="16129" max="16129" width="74.85546875" style="6" customWidth="1"/>
    <col min="16130" max="16130" width="13.28515625" style="6" customWidth="1"/>
    <col min="16131" max="16131" width="14.7109375" style="6" customWidth="1"/>
    <col min="16132" max="16132" width="11.7109375" style="6" customWidth="1"/>
    <col min="16133" max="16133" width="0" style="6" hidden="1" customWidth="1"/>
    <col min="16134" max="16134" width="12" style="6" customWidth="1"/>
    <col min="16135" max="16135" width="8.42578125" style="6" customWidth="1"/>
    <col min="16136" max="16136" width="13" style="6" customWidth="1"/>
    <col min="16137" max="16137" width="11.5703125" style="6" customWidth="1"/>
    <col min="16138" max="16384" width="9.140625" style="6"/>
  </cols>
  <sheetData>
    <row r="1" spans="1:8" x14ac:dyDescent="0.2">
      <c r="A1" s="1"/>
      <c r="B1" s="2" t="s">
        <v>0</v>
      </c>
      <c r="C1" s="3"/>
      <c r="D1" s="3"/>
    </row>
    <row r="2" spans="1:8" x14ac:dyDescent="0.2">
      <c r="A2" s="1"/>
      <c r="B2" s="2" t="s">
        <v>1</v>
      </c>
      <c r="C2" s="3"/>
      <c r="D2" s="3"/>
    </row>
    <row r="3" spans="1:8" x14ac:dyDescent="0.2">
      <c r="A3" s="1"/>
      <c r="B3" s="2" t="s">
        <v>2</v>
      </c>
      <c r="C3" s="3"/>
      <c r="D3" s="3"/>
      <c r="E3" s="7"/>
      <c r="F3" s="8"/>
    </row>
    <row r="4" spans="1:8" ht="12.75" thickBot="1" x14ac:dyDescent="0.25">
      <c r="A4" s="1"/>
      <c r="B4" s="2" t="s">
        <v>294</v>
      </c>
      <c r="C4" s="3"/>
      <c r="D4" s="3"/>
      <c r="G4" s="9"/>
      <c r="H4" s="9"/>
    </row>
    <row r="5" spans="1:8" s="10" customFormat="1" ht="12.75" thickBot="1" x14ac:dyDescent="0.25">
      <c r="A5" s="230" t="s">
        <v>3</v>
      </c>
      <c r="B5" s="220" t="s">
        <v>4</v>
      </c>
      <c r="C5" s="213" t="s">
        <v>281</v>
      </c>
      <c r="D5" s="213" t="s">
        <v>288</v>
      </c>
      <c r="E5" s="234" t="s">
        <v>295</v>
      </c>
      <c r="F5" s="213" t="s">
        <v>296</v>
      </c>
      <c r="G5" s="218" t="s">
        <v>5</v>
      </c>
      <c r="H5" s="219"/>
    </row>
    <row r="6" spans="1:8" s="10" customFormat="1" x14ac:dyDescent="0.2">
      <c r="A6" s="231"/>
      <c r="B6" s="233"/>
      <c r="C6" s="214"/>
      <c r="D6" s="214"/>
      <c r="E6" s="235"/>
      <c r="F6" s="214"/>
      <c r="G6" s="220" t="s">
        <v>6</v>
      </c>
      <c r="H6" s="220" t="s">
        <v>7</v>
      </c>
    </row>
    <row r="7" spans="1:8" ht="12.75" thickBot="1" x14ac:dyDescent="0.25">
      <c r="A7" s="232"/>
      <c r="B7" s="221"/>
      <c r="C7" s="215"/>
      <c r="D7" s="215"/>
      <c r="E7" s="236"/>
      <c r="F7" s="215"/>
      <c r="G7" s="221"/>
      <c r="H7" s="221"/>
    </row>
    <row r="8" spans="1:8" s="16" customFormat="1" ht="12.75" thickBot="1" x14ac:dyDescent="0.25">
      <c r="A8" s="11" t="s">
        <v>8</v>
      </c>
      <c r="B8" s="12" t="s">
        <v>9</v>
      </c>
      <c r="C8" s="13">
        <f>C9+C20+C30+C53+C67+C98+C40+C63+C14</f>
        <v>85716.07</v>
      </c>
      <c r="D8" s="13">
        <f>D9+D20+D30+D53+D67+D98+D40+D63+D14</f>
        <v>85731.695749999999</v>
      </c>
      <c r="E8" s="13">
        <f>E9+E20+E30+E53+E67+E98+E40+E63+E14</f>
        <v>34918.51511</v>
      </c>
      <c r="F8" s="13">
        <f>F9+F20+F30+F53+F67+F98+F40+F63+F14</f>
        <v>34718.52403</v>
      </c>
      <c r="G8" s="14">
        <f t="shared" ref="G8:G25" si="0">E8/D8*100</f>
        <v>40.72999467061166</v>
      </c>
      <c r="H8" s="15">
        <f>E8-D8</f>
        <v>-50813.180639999999</v>
      </c>
    </row>
    <row r="9" spans="1:8" s="18" customFormat="1" ht="12.75" thickBot="1" x14ac:dyDescent="0.25">
      <c r="A9" s="17" t="s">
        <v>10</v>
      </c>
      <c r="B9" s="12" t="s">
        <v>11</v>
      </c>
      <c r="C9" s="13">
        <f>C10</f>
        <v>52517</v>
      </c>
      <c r="D9" s="13">
        <f>D10</f>
        <v>52517</v>
      </c>
      <c r="E9" s="13">
        <f>E10</f>
        <v>19396.148830000002</v>
      </c>
      <c r="F9" s="13">
        <f>F10</f>
        <v>17033.103029999998</v>
      </c>
      <c r="G9" s="14">
        <f t="shared" si="0"/>
        <v>36.933086105451572</v>
      </c>
      <c r="H9" s="15">
        <f t="shared" ref="H9:H25" si="1">E9-D9</f>
        <v>-33120.851169999994</v>
      </c>
    </row>
    <row r="10" spans="1:8" x14ac:dyDescent="0.2">
      <c r="A10" s="19" t="s">
        <v>12</v>
      </c>
      <c r="B10" s="20" t="s">
        <v>13</v>
      </c>
      <c r="C10" s="21">
        <f>C11+C12+C13</f>
        <v>52517</v>
      </c>
      <c r="D10" s="21">
        <f>D11+D12+D13</f>
        <v>52517</v>
      </c>
      <c r="E10" s="21">
        <f>E11+E12+E13</f>
        <v>19396.148830000002</v>
      </c>
      <c r="F10" s="21">
        <f>F11+F12+F13</f>
        <v>17033.103029999998</v>
      </c>
      <c r="G10" s="22">
        <f t="shared" si="0"/>
        <v>36.933086105451572</v>
      </c>
      <c r="H10" s="23">
        <f t="shared" si="1"/>
        <v>-33120.851169999994</v>
      </c>
    </row>
    <row r="11" spans="1:8" ht="24" x14ac:dyDescent="0.2">
      <c r="A11" s="24" t="s">
        <v>14</v>
      </c>
      <c r="B11" s="25" t="s">
        <v>15</v>
      </c>
      <c r="C11" s="26">
        <v>52064</v>
      </c>
      <c r="D11" s="26">
        <v>52064</v>
      </c>
      <c r="E11" s="27">
        <v>19299.982520000001</v>
      </c>
      <c r="F11" s="26">
        <v>16972.750199999999</v>
      </c>
      <c r="G11" s="22">
        <f>E11/D11*100</f>
        <v>37.069726720958826</v>
      </c>
      <c r="H11" s="27">
        <f t="shared" si="1"/>
        <v>-32764.017479999999</v>
      </c>
    </row>
    <row r="12" spans="1:8" ht="48" x14ac:dyDescent="0.2">
      <c r="A12" s="24" t="s">
        <v>16</v>
      </c>
      <c r="B12" s="28" t="s">
        <v>17</v>
      </c>
      <c r="C12" s="26">
        <v>226</v>
      </c>
      <c r="D12" s="26">
        <v>226</v>
      </c>
      <c r="E12" s="27">
        <v>83.763270000000006</v>
      </c>
      <c r="F12" s="26">
        <v>4.86191</v>
      </c>
      <c r="G12" s="22">
        <f t="shared" si="0"/>
        <v>37.063393805309737</v>
      </c>
      <c r="H12" s="27">
        <f t="shared" si="1"/>
        <v>-142.23672999999999</v>
      </c>
    </row>
    <row r="13" spans="1:8" ht="24.75" thickBot="1" x14ac:dyDescent="0.25">
      <c r="A13" s="29" t="s">
        <v>18</v>
      </c>
      <c r="B13" s="30" t="s">
        <v>19</v>
      </c>
      <c r="C13" s="50">
        <v>227</v>
      </c>
      <c r="D13" s="50">
        <v>227</v>
      </c>
      <c r="E13" s="51">
        <v>12.403040000000001</v>
      </c>
      <c r="F13" s="50">
        <v>55.490920000000003</v>
      </c>
      <c r="G13" s="47">
        <f t="shared" si="0"/>
        <v>5.4638942731277531</v>
      </c>
      <c r="H13" s="51">
        <f t="shared" si="1"/>
        <v>-214.59696</v>
      </c>
    </row>
    <row r="14" spans="1:8" ht="12.75" thickBot="1" x14ac:dyDescent="0.25">
      <c r="A14" s="182" t="s">
        <v>252</v>
      </c>
      <c r="B14" s="189" t="s">
        <v>253</v>
      </c>
      <c r="C14" s="79">
        <f t="shared" ref="C14:F14" si="2">C15</f>
        <v>15.625750000000002</v>
      </c>
      <c r="D14" s="79">
        <f t="shared" si="2"/>
        <v>15.625750000000002</v>
      </c>
      <c r="E14" s="79">
        <f t="shared" si="2"/>
        <v>4.8186799999999996</v>
      </c>
      <c r="F14" s="79">
        <f t="shared" si="2"/>
        <v>0</v>
      </c>
      <c r="G14" s="110">
        <f t="shared" si="0"/>
        <v>30.838071772554908</v>
      </c>
      <c r="H14" s="33">
        <f t="shared" si="1"/>
        <v>-10.807070000000003</v>
      </c>
    </row>
    <row r="15" spans="1:8" x14ac:dyDescent="0.2">
      <c r="A15" s="183" t="s">
        <v>254</v>
      </c>
      <c r="B15" s="184" t="s">
        <v>255</v>
      </c>
      <c r="C15" s="21">
        <f t="shared" ref="C15:F15" si="3">C16+C17+C18+C19</f>
        <v>15.625750000000002</v>
      </c>
      <c r="D15" s="21">
        <f t="shared" si="3"/>
        <v>15.625750000000002</v>
      </c>
      <c r="E15" s="21">
        <f t="shared" si="3"/>
        <v>4.8186799999999996</v>
      </c>
      <c r="F15" s="21">
        <f t="shared" si="3"/>
        <v>0</v>
      </c>
      <c r="G15" s="22">
        <f t="shared" si="0"/>
        <v>30.838071772554908</v>
      </c>
      <c r="H15" s="23">
        <f t="shared" si="1"/>
        <v>-10.807070000000003</v>
      </c>
    </row>
    <row r="16" spans="1:8" x14ac:dyDescent="0.2">
      <c r="A16" s="185" t="s">
        <v>256</v>
      </c>
      <c r="B16" s="186" t="s">
        <v>257</v>
      </c>
      <c r="C16" s="190">
        <v>7.1747800000000002</v>
      </c>
      <c r="D16" s="190">
        <v>7.1747800000000002</v>
      </c>
      <c r="E16" s="191">
        <v>2.1770900000000002</v>
      </c>
      <c r="F16" s="190"/>
      <c r="G16" s="22">
        <f t="shared" si="0"/>
        <v>30.34364816760932</v>
      </c>
      <c r="H16" s="27">
        <f t="shared" si="1"/>
        <v>-4.9976900000000004</v>
      </c>
    </row>
    <row r="17" spans="1:8" x14ac:dyDescent="0.2">
      <c r="A17" s="185" t="s">
        <v>258</v>
      </c>
      <c r="B17" s="186" t="s">
        <v>259</v>
      </c>
      <c r="C17" s="190">
        <v>4.0890000000000003E-2</v>
      </c>
      <c r="D17" s="190">
        <v>4.0890000000000003E-2</v>
      </c>
      <c r="E17" s="191">
        <v>1.6080000000000001E-2</v>
      </c>
      <c r="F17" s="190"/>
      <c r="G17" s="22">
        <f t="shared" si="0"/>
        <v>39.325018341892878</v>
      </c>
      <c r="H17" s="27">
        <f t="shared" si="1"/>
        <v>-2.4810000000000002E-2</v>
      </c>
    </row>
    <row r="18" spans="1:8" x14ac:dyDescent="0.2">
      <c r="A18" s="185" t="s">
        <v>260</v>
      </c>
      <c r="B18" s="186" t="s">
        <v>261</v>
      </c>
      <c r="C18" s="190">
        <v>9.4380100000000002</v>
      </c>
      <c r="D18" s="190">
        <v>9.4380100000000002</v>
      </c>
      <c r="E18" s="191">
        <v>3.0207999999999999</v>
      </c>
      <c r="F18" s="190"/>
      <c r="G18" s="22">
        <f t="shared" si="0"/>
        <v>32.006747185052781</v>
      </c>
      <c r="H18" s="27">
        <f t="shared" si="1"/>
        <v>-6.4172100000000007</v>
      </c>
    </row>
    <row r="19" spans="1:8" ht="12.75" thickBot="1" x14ac:dyDescent="0.25">
      <c r="A19" s="187" t="s">
        <v>262</v>
      </c>
      <c r="B19" s="188" t="s">
        <v>263</v>
      </c>
      <c r="C19" s="192">
        <v>-1.02793</v>
      </c>
      <c r="D19" s="192">
        <v>-1.02793</v>
      </c>
      <c r="E19" s="193">
        <v>-0.39528999999999997</v>
      </c>
      <c r="F19" s="192"/>
      <c r="G19" s="47">
        <f t="shared" si="0"/>
        <v>38.454953158288987</v>
      </c>
      <c r="H19" s="51">
        <f t="shared" si="1"/>
        <v>0.63264000000000009</v>
      </c>
    </row>
    <row r="20" spans="1:8" s="34" customFormat="1" ht="12.75" thickBot="1" x14ac:dyDescent="0.25">
      <c r="A20" s="31" t="s">
        <v>20</v>
      </c>
      <c r="B20" s="12" t="s">
        <v>21</v>
      </c>
      <c r="C20" s="13">
        <f>C21+C27+C28+C29+C24+C25</f>
        <v>21682</v>
      </c>
      <c r="D20" s="13">
        <f>D21+D27+D28+D29+D24+D25</f>
        <v>21682</v>
      </c>
      <c r="E20" s="13">
        <f>E21+E27+E28+E29+E25+E26</f>
        <v>13240.369339999999</v>
      </c>
      <c r="F20" s="13">
        <f>F21+F25+F27+F28+F29+F26</f>
        <v>15034.352390000002</v>
      </c>
      <c r="G20" s="32">
        <f t="shared" si="0"/>
        <v>61.066180887372013</v>
      </c>
      <c r="H20" s="33">
        <f t="shared" si="1"/>
        <v>-8441.6306600000007</v>
      </c>
    </row>
    <row r="21" spans="1:8" s="34" customFormat="1" x14ac:dyDescent="0.2">
      <c r="A21" s="19" t="s">
        <v>22</v>
      </c>
      <c r="B21" s="35" t="s">
        <v>23</v>
      </c>
      <c r="C21" s="21">
        <f>C22+C23</f>
        <v>19065</v>
      </c>
      <c r="D21" s="21">
        <f>D22+D23</f>
        <v>19065</v>
      </c>
      <c r="E21" s="21">
        <f>E22+E23+E24</f>
        <v>10287.17798</v>
      </c>
      <c r="F21" s="21">
        <f>F22+F23+F24</f>
        <v>12877.06963</v>
      </c>
      <c r="G21" s="36">
        <f t="shared" si="0"/>
        <v>53.95844731182796</v>
      </c>
      <c r="H21" s="37">
        <f t="shared" si="1"/>
        <v>-8777.8220199999996</v>
      </c>
    </row>
    <row r="22" spans="1:8" s="34" customFormat="1" x14ac:dyDescent="0.2">
      <c r="A22" s="38" t="s">
        <v>24</v>
      </c>
      <c r="B22" s="39" t="s">
        <v>25</v>
      </c>
      <c r="C22" s="40">
        <v>14465</v>
      </c>
      <c r="D22" s="40">
        <v>14465</v>
      </c>
      <c r="E22" s="27">
        <v>7190.27268</v>
      </c>
      <c r="F22" s="26">
        <v>11270.18339</v>
      </c>
      <c r="G22" s="41">
        <f t="shared" si="0"/>
        <v>49.708072450743174</v>
      </c>
      <c r="H22" s="27">
        <f t="shared" si="1"/>
        <v>-7274.72732</v>
      </c>
    </row>
    <row r="23" spans="1:8" ht="24" x14ac:dyDescent="0.2">
      <c r="A23" s="42" t="s">
        <v>26</v>
      </c>
      <c r="B23" s="39" t="s">
        <v>27</v>
      </c>
      <c r="C23" s="40">
        <v>4600</v>
      </c>
      <c r="D23" s="40">
        <v>4600</v>
      </c>
      <c r="E23" s="27">
        <v>3096.9045999999998</v>
      </c>
      <c r="F23" s="26">
        <v>1606.88624</v>
      </c>
      <c r="G23" s="41">
        <f t="shared" si="0"/>
        <v>67.32401304347826</v>
      </c>
      <c r="H23" s="27">
        <f t="shared" si="1"/>
        <v>-1503.0954000000002</v>
      </c>
    </row>
    <row r="24" spans="1:8" x14ac:dyDescent="0.2">
      <c r="A24" s="38" t="s">
        <v>28</v>
      </c>
      <c r="B24" s="39" t="s">
        <v>29</v>
      </c>
      <c r="C24" s="40"/>
      <c r="D24" s="40"/>
      <c r="E24" s="27">
        <v>6.9999999999999999E-4</v>
      </c>
      <c r="F24" s="26"/>
      <c r="G24" s="41" t="e">
        <f t="shared" si="0"/>
        <v>#DIV/0!</v>
      </c>
      <c r="H24" s="27">
        <f t="shared" si="1"/>
        <v>6.9999999999999999E-4</v>
      </c>
    </row>
    <row r="25" spans="1:8" x14ac:dyDescent="0.2">
      <c r="A25" s="43" t="s">
        <v>30</v>
      </c>
      <c r="B25" s="44" t="s">
        <v>31</v>
      </c>
      <c r="C25" s="26">
        <v>138</v>
      </c>
      <c r="D25" s="26">
        <v>138</v>
      </c>
      <c r="E25" s="27">
        <v>128.25513000000001</v>
      </c>
      <c r="F25" s="26">
        <v>660.68965000000003</v>
      </c>
      <c r="G25" s="41">
        <f t="shared" si="0"/>
        <v>92.938500000000005</v>
      </c>
      <c r="H25" s="27">
        <f t="shared" si="1"/>
        <v>-9.7448699999999917</v>
      </c>
    </row>
    <row r="26" spans="1:8" x14ac:dyDescent="0.2">
      <c r="A26" s="45" t="s">
        <v>32</v>
      </c>
      <c r="B26" s="46" t="s">
        <v>33</v>
      </c>
      <c r="C26" s="21"/>
      <c r="D26" s="21"/>
      <c r="E26" s="23">
        <v>0.35235</v>
      </c>
      <c r="F26" s="21"/>
      <c r="G26" s="47"/>
      <c r="H26" s="23"/>
    </row>
    <row r="27" spans="1:8" x14ac:dyDescent="0.2">
      <c r="A27" s="44" t="s">
        <v>34</v>
      </c>
      <c r="B27" s="48" t="s">
        <v>35</v>
      </c>
      <c r="C27" s="26">
        <v>1726</v>
      </c>
      <c r="D27" s="26">
        <v>1726</v>
      </c>
      <c r="E27" s="27">
        <v>2431.04765</v>
      </c>
      <c r="F27" s="26">
        <v>1237.6125099999999</v>
      </c>
      <c r="G27" s="41">
        <f>E27/D27*100</f>
        <v>140.84864716106605</v>
      </c>
      <c r="H27" s="27">
        <f t="shared" ref="H27:H40" si="4">E27-D27</f>
        <v>705.04764999999998</v>
      </c>
    </row>
    <row r="28" spans="1:8" x14ac:dyDescent="0.2">
      <c r="A28" s="19" t="s">
        <v>36</v>
      </c>
      <c r="B28" s="49" t="s">
        <v>37</v>
      </c>
      <c r="C28" s="50">
        <v>753</v>
      </c>
      <c r="D28" s="50">
        <v>753</v>
      </c>
      <c r="E28" s="51">
        <v>393.53622999999999</v>
      </c>
      <c r="F28" s="50">
        <v>258.98059999999998</v>
      </c>
      <c r="G28" s="41">
        <f>E28/D28*100</f>
        <v>52.262447543160683</v>
      </c>
      <c r="H28" s="51">
        <f t="shared" si="4"/>
        <v>-359.46377000000001</v>
      </c>
    </row>
    <row r="29" spans="1:8" ht="12.75" thickBot="1" x14ac:dyDescent="0.25">
      <c r="A29" s="49" t="s">
        <v>38</v>
      </c>
      <c r="B29" s="49" t="s">
        <v>39</v>
      </c>
      <c r="C29" s="50"/>
      <c r="D29" s="50"/>
      <c r="E29" s="51"/>
      <c r="F29" s="50"/>
      <c r="G29" s="36"/>
      <c r="H29" s="51">
        <f t="shared" si="4"/>
        <v>0</v>
      </c>
    </row>
    <row r="30" spans="1:8" ht="12.75" thickBot="1" x14ac:dyDescent="0.25">
      <c r="A30" s="11" t="s">
        <v>40</v>
      </c>
      <c r="B30" s="12" t="s">
        <v>41</v>
      </c>
      <c r="C30" s="13">
        <f>C31+C33+C34</f>
        <v>1006.4</v>
      </c>
      <c r="D30" s="13">
        <f>D31+D33+D34</f>
        <v>1006.4</v>
      </c>
      <c r="E30" s="13">
        <f t="shared" ref="E30:F30" si="5">E31+E33+E34</f>
        <v>526.99195999999995</v>
      </c>
      <c r="F30" s="13">
        <f t="shared" si="5"/>
        <v>750.39956000000006</v>
      </c>
      <c r="G30" s="14">
        <f t="shared" ref="G30:G38" si="6">E30/D30*100</f>
        <v>52.364065977742449</v>
      </c>
      <c r="H30" s="52">
        <f t="shared" si="4"/>
        <v>-479.40804000000003</v>
      </c>
    </row>
    <row r="31" spans="1:8" x14ac:dyDescent="0.2">
      <c r="A31" s="53" t="s">
        <v>42</v>
      </c>
      <c r="B31" s="54" t="s">
        <v>43</v>
      </c>
      <c r="C31" s="55">
        <f>C32</f>
        <v>1001.4</v>
      </c>
      <c r="D31" s="55">
        <f>D32</f>
        <v>1001.4</v>
      </c>
      <c r="E31" s="55">
        <f>E32</f>
        <v>526.99195999999995</v>
      </c>
      <c r="F31" s="21">
        <f>F32</f>
        <v>518.78872000000001</v>
      </c>
      <c r="G31" s="22">
        <f t="shared" si="6"/>
        <v>52.625520271619727</v>
      </c>
      <c r="H31" s="23">
        <f t="shared" si="4"/>
        <v>-474.40804000000003</v>
      </c>
    </row>
    <row r="32" spans="1:8" x14ac:dyDescent="0.2">
      <c r="A32" s="38" t="s">
        <v>44</v>
      </c>
      <c r="B32" s="56" t="s">
        <v>45</v>
      </c>
      <c r="C32" s="26">
        <v>1001.4</v>
      </c>
      <c r="D32" s="26">
        <v>1001.4</v>
      </c>
      <c r="E32" s="27">
        <v>526.99195999999995</v>
      </c>
      <c r="F32" s="26">
        <v>518.78872000000001</v>
      </c>
      <c r="G32" s="41">
        <f t="shared" si="6"/>
        <v>52.625520271619727</v>
      </c>
      <c r="H32" s="27">
        <f t="shared" si="4"/>
        <v>-474.40804000000003</v>
      </c>
    </row>
    <row r="33" spans="1:8" x14ac:dyDescent="0.2">
      <c r="A33" s="48" t="s">
        <v>46</v>
      </c>
      <c r="B33" s="44" t="s">
        <v>47</v>
      </c>
      <c r="C33" s="26"/>
      <c r="D33" s="26"/>
      <c r="E33" s="27"/>
      <c r="F33" s="26"/>
      <c r="G33" s="41" t="e">
        <f t="shared" si="6"/>
        <v>#DIV/0!</v>
      </c>
      <c r="H33" s="27">
        <f t="shared" si="4"/>
        <v>0</v>
      </c>
    </row>
    <row r="34" spans="1:8" x14ac:dyDescent="0.2">
      <c r="A34" s="57" t="s">
        <v>48</v>
      </c>
      <c r="B34" s="58" t="s">
        <v>49</v>
      </c>
      <c r="C34" s="26">
        <f>C35+C36+C37+C38+C39</f>
        <v>5</v>
      </c>
      <c r="D34" s="26">
        <f>D35+D36+D37+D38+D39</f>
        <v>5</v>
      </c>
      <c r="E34" s="26">
        <f t="shared" ref="E34:F34" si="7">E35+E36+E37+E38+E39</f>
        <v>0</v>
      </c>
      <c r="F34" s="26">
        <f t="shared" si="7"/>
        <v>231.61084</v>
      </c>
      <c r="G34" s="41">
        <f t="shared" si="6"/>
        <v>0</v>
      </c>
      <c r="H34" s="27">
        <f t="shared" si="4"/>
        <v>-5</v>
      </c>
    </row>
    <row r="35" spans="1:8" x14ac:dyDescent="0.2">
      <c r="A35" s="38" t="s">
        <v>50</v>
      </c>
      <c r="B35" s="56" t="s">
        <v>51</v>
      </c>
      <c r="C35" s="26">
        <v>0</v>
      </c>
      <c r="D35" s="26">
        <v>0</v>
      </c>
      <c r="E35" s="27"/>
      <c r="F35" s="26"/>
      <c r="G35" s="41" t="e">
        <f t="shared" si="6"/>
        <v>#DIV/0!</v>
      </c>
      <c r="H35" s="27">
        <f t="shared" si="4"/>
        <v>0</v>
      </c>
    </row>
    <row r="36" spans="1:8" x14ac:dyDescent="0.2">
      <c r="A36" s="38" t="s">
        <v>52</v>
      </c>
      <c r="B36" s="56" t="s">
        <v>53</v>
      </c>
      <c r="C36" s="26"/>
      <c r="D36" s="26"/>
      <c r="E36" s="27"/>
      <c r="F36" s="26">
        <v>122.76084</v>
      </c>
      <c r="G36" s="41" t="e">
        <f t="shared" si="6"/>
        <v>#DIV/0!</v>
      </c>
      <c r="H36" s="27">
        <f t="shared" si="4"/>
        <v>0</v>
      </c>
    </row>
    <row r="37" spans="1:8" x14ac:dyDescent="0.2">
      <c r="A37" s="38" t="s">
        <v>54</v>
      </c>
      <c r="B37" s="44" t="s">
        <v>55</v>
      </c>
      <c r="C37" s="26"/>
      <c r="D37" s="26"/>
      <c r="E37" s="27"/>
      <c r="F37" s="26">
        <v>23.85</v>
      </c>
      <c r="G37" s="41" t="e">
        <f t="shared" si="6"/>
        <v>#DIV/0!</v>
      </c>
      <c r="H37" s="27">
        <f t="shared" si="4"/>
        <v>0</v>
      </c>
    </row>
    <row r="38" spans="1:8" ht="48" x14ac:dyDescent="0.2">
      <c r="A38" s="42" t="s">
        <v>56</v>
      </c>
      <c r="B38" s="58" t="s">
        <v>57</v>
      </c>
      <c r="C38" s="26"/>
      <c r="D38" s="26"/>
      <c r="E38" s="27"/>
      <c r="F38" s="26">
        <v>85</v>
      </c>
      <c r="G38" s="41" t="e">
        <f t="shared" si="6"/>
        <v>#DIV/0!</v>
      </c>
      <c r="H38" s="27">
        <f t="shared" si="4"/>
        <v>0</v>
      </c>
    </row>
    <row r="39" spans="1:8" ht="12.75" thickBot="1" x14ac:dyDescent="0.25">
      <c r="A39" s="38" t="s">
        <v>58</v>
      </c>
      <c r="B39" s="44" t="s">
        <v>59</v>
      </c>
      <c r="C39" s="26">
        <v>5</v>
      </c>
      <c r="D39" s="26">
        <v>5</v>
      </c>
      <c r="E39" s="27"/>
      <c r="F39" s="26"/>
      <c r="G39" s="41">
        <v>0</v>
      </c>
      <c r="H39" s="27">
        <f t="shared" si="4"/>
        <v>-5</v>
      </c>
    </row>
    <row r="40" spans="1:8" x14ac:dyDescent="0.2">
      <c r="A40" s="226" t="s">
        <v>60</v>
      </c>
      <c r="B40" s="228" t="s">
        <v>61</v>
      </c>
      <c r="C40" s="222">
        <f>C42+C50</f>
        <v>10138.07425</v>
      </c>
      <c r="D40" s="222">
        <f>D42+D50</f>
        <v>10153.700000000001</v>
      </c>
      <c r="E40" s="222">
        <f>E42+E50</f>
        <v>1051.0370499999999</v>
      </c>
      <c r="F40" s="222">
        <f>F44+F45+F47+F50</f>
        <v>1066.42786</v>
      </c>
      <c r="G40" s="224">
        <f>E40/D40*100</f>
        <v>10.351271457695223</v>
      </c>
      <c r="H40" s="216">
        <f t="shared" si="4"/>
        <v>-9102.6629500000017</v>
      </c>
    </row>
    <row r="41" spans="1:8" ht="12.75" thickBot="1" x14ac:dyDescent="0.25">
      <c r="A41" s="227"/>
      <c r="B41" s="229"/>
      <c r="C41" s="223"/>
      <c r="D41" s="223"/>
      <c r="E41" s="223"/>
      <c r="F41" s="223"/>
      <c r="G41" s="225"/>
      <c r="H41" s="217"/>
    </row>
    <row r="42" spans="1:8" ht="48" x14ac:dyDescent="0.2">
      <c r="A42" s="59" t="s">
        <v>62</v>
      </c>
      <c r="B42" s="60" t="s">
        <v>63</v>
      </c>
      <c r="C42" s="21">
        <f>C43+C45+C47+C49</f>
        <v>9828.0742499999997</v>
      </c>
      <c r="D42" s="21">
        <f>D43+D45+D47+D49</f>
        <v>9843.7000000000007</v>
      </c>
      <c r="E42" s="21">
        <f>E43+E45+E47+E49</f>
        <v>892.54476</v>
      </c>
      <c r="F42" s="21">
        <f t="shared" ref="F42" si="8">F43+F45+F47+F49</f>
        <v>989.56637999999998</v>
      </c>
      <c r="G42" s="41">
        <f t="shared" ref="G42:G55" si="9">E42/D42*100</f>
        <v>9.0671674268821683</v>
      </c>
      <c r="H42" s="23">
        <f t="shared" ref="H42:H73" si="10">E42-D42</f>
        <v>-8951.15524</v>
      </c>
    </row>
    <row r="43" spans="1:8" ht="24" x14ac:dyDescent="0.2">
      <c r="A43" s="61" t="s">
        <v>64</v>
      </c>
      <c r="B43" s="62" t="s">
        <v>65</v>
      </c>
      <c r="C43" s="26">
        <f>C44</f>
        <v>8886.2999999999993</v>
      </c>
      <c r="D43" s="26">
        <f>D44</f>
        <v>8886.2999999999993</v>
      </c>
      <c r="E43" s="27">
        <f>E44</f>
        <v>853.80282999999997</v>
      </c>
      <c r="F43" s="26">
        <f>F44</f>
        <v>933.98414000000002</v>
      </c>
      <c r="G43" s="41">
        <f t="shared" si="9"/>
        <v>9.6080801908555884</v>
      </c>
      <c r="H43" s="27">
        <f t="shared" si="10"/>
        <v>-8032.4971699999996</v>
      </c>
    </row>
    <row r="44" spans="1:8" ht="24" x14ac:dyDescent="0.2">
      <c r="A44" s="63" t="s">
        <v>66</v>
      </c>
      <c r="B44" s="64" t="s">
        <v>65</v>
      </c>
      <c r="C44" s="50">
        <v>8886.2999999999993</v>
      </c>
      <c r="D44" s="50">
        <v>8886.2999999999993</v>
      </c>
      <c r="E44" s="51">
        <v>853.80282999999997</v>
      </c>
      <c r="F44" s="65">
        <v>933.98414000000002</v>
      </c>
      <c r="G44" s="66">
        <f t="shared" si="9"/>
        <v>9.6080801908555884</v>
      </c>
      <c r="H44" s="67">
        <f t="shared" si="10"/>
        <v>-8032.4971699999996</v>
      </c>
    </row>
    <row r="45" spans="1:8" ht="24" x14ac:dyDescent="0.2">
      <c r="A45" s="68" t="s">
        <v>67</v>
      </c>
      <c r="B45" s="58" t="s">
        <v>68</v>
      </c>
      <c r="C45" s="26">
        <f>C46</f>
        <v>602.57425000000001</v>
      </c>
      <c r="D45" s="26">
        <f>D46</f>
        <v>618.20000000000005</v>
      </c>
      <c r="E45" s="27">
        <f>E46</f>
        <v>0</v>
      </c>
      <c r="F45" s="26">
        <f>F46</f>
        <v>0</v>
      </c>
      <c r="G45" s="41">
        <f t="shared" si="9"/>
        <v>0</v>
      </c>
      <c r="H45" s="27">
        <f t="shared" si="10"/>
        <v>-618.20000000000005</v>
      </c>
    </row>
    <row r="46" spans="1:8" ht="24" x14ac:dyDescent="0.2">
      <c r="A46" s="69" t="s">
        <v>69</v>
      </c>
      <c r="B46" s="39" t="s">
        <v>68</v>
      </c>
      <c r="C46" s="26">
        <v>602.57425000000001</v>
      </c>
      <c r="D46" s="26">
        <v>618.20000000000005</v>
      </c>
      <c r="E46" s="27">
        <v>0</v>
      </c>
      <c r="F46" s="26"/>
      <c r="G46" s="41">
        <f t="shared" si="9"/>
        <v>0</v>
      </c>
      <c r="H46" s="27">
        <f t="shared" si="10"/>
        <v>-618.20000000000005</v>
      </c>
    </row>
    <row r="47" spans="1:8" ht="36" x14ac:dyDescent="0.2">
      <c r="A47" s="63" t="s">
        <v>70</v>
      </c>
      <c r="B47" s="58" t="s">
        <v>71</v>
      </c>
      <c r="C47" s="50">
        <f>C48</f>
        <v>136.1</v>
      </c>
      <c r="D47" s="50">
        <f>D48</f>
        <v>136.1</v>
      </c>
      <c r="E47" s="27">
        <f>E48</f>
        <v>38.741930000000004</v>
      </c>
      <c r="F47" s="26">
        <f>F48</f>
        <v>55.582239999999999</v>
      </c>
      <c r="G47" s="41">
        <f t="shared" si="9"/>
        <v>28.465782512858194</v>
      </c>
      <c r="H47" s="67">
        <f t="shared" si="10"/>
        <v>-97.358069999999998</v>
      </c>
    </row>
    <row r="48" spans="1:8" s="72" customFormat="1" ht="36" x14ac:dyDescent="0.2">
      <c r="A48" s="70" t="s">
        <v>72</v>
      </c>
      <c r="B48" s="58" t="s">
        <v>73</v>
      </c>
      <c r="C48" s="26">
        <v>136.1</v>
      </c>
      <c r="D48" s="26">
        <v>136.1</v>
      </c>
      <c r="E48" s="27">
        <v>38.741930000000004</v>
      </c>
      <c r="F48" s="71">
        <v>55.582239999999999</v>
      </c>
      <c r="G48" s="41">
        <f t="shared" si="9"/>
        <v>28.465782512858194</v>
      </c>
      <c r="H48" s="27">
        <f t="shared" si="10"/>
        <v>-97.358069999999998</v>
      </c>
    </row>
    <row r="49" spans="1:234" s="72" customFormat="1" ht="72.75" thickBot="1" x14ac:dyDescent="0.25">
      <c r="A49" s="63" t="s">
        <v>74</v>
      </c>
      <c r="B49" s="73" t="s">
        <v>75</v>
      </c>
      <c r="C49" s="74">
        <v>203.1</v>
      </c>
      <c r="D49" s="74">
        <v>203.1</v>
      </c>
      <c r="E49" s="75"/>
      <c r="F49" s="76"/>
      <c r="G49" s="41">
        <f t="shared" si="9"/>
        <v>0</v>
      </c>
      <c r="H49" s="27">
        <f t="shared" si="10"/>
        <v>-203.1</v>
      </c>
    </row>
    <row r="50" spans="1:234" s="81" customFormat="1" ht="12.75" thickBot="1" x14ac:dyDescent="0.25">
      <c r="A50" s="77" t="s">
        <v>76</v>
      </c>
      <c r="B50" s="78" t="s">
        <v>77</v>
      </c>
      <c r="C50" s="79">
        <f>C51+C52</f>
        <v>310</v>
      </c>
      <c r="D50" s="79">
        <f>D51+D52</f>
        <v>310</v>
      </c>
      <c r="E50" s="79">
        <f t="shared" ref="E50:F50" si="11">E51+E52</f>
        <v>158.49229</v>
      </c>
      <c r="F50" s="79">
        <f t="shared" si="11"/>
        <v>76.86148</v>
      </c>
      <c r="G50" s="32">
        <f t="shared" si="9"/>
        <v>51.126545161290323</v>
      </c>
      <c r="H50" s="33">
        <f t="shared" si="10"/>
        <v>-151.50771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</row>
    <row r="51" spans="1:234" s="72" customFormat="1" x14ac:dyDescent="0.2">
      <c r="A51" s="82" t="s">
        <v>78</v>
      </c>
      <c r="B51" s="54" t="s">
        <v>77</v>
      </c>
      <c r="C51" s="83">
        <v>300</v>
      </c>
      <c r="D51" s="83">
        <v>300</v>
      </c>
      <c r="E51" s="84">
        <v>158.49229</v>
      </c>
      <c r="F51" s="85">
        <v>76.86148</v>
      </c>
      <c r="G51" s="47">
        <f t="shared" si="9"/>
        <v>52.83076333333333</v>
      </c>
      <c r="H51" s="37">
        <f t="shared" si="10"/>
        <v>-141.50771</v>
      </c>
    </row>
    <row r="52" spans="1:234" s="72" customFormat="1" ht="48.75" thickBot="1" x14ac:dyDescent="0.25">
      <c r="A52" s="195" t="s">
        <v>264</v>
      </c>
      <c r="B52" s="194" t="s">
        <v>265</v>
      </c>
      <c r="C52" s="50">
        <v>10</v>
      </c>
      <c r="D52" s="50">
        <v>10</v>
      </c>
      <c r="E52" s="51"/>
      <c r="F52" s="50"/>
      <c r="G52" s="66"/>
      <c r="H52" s="51"/>
    </row>
    <row r="53" spans="1:234" s="72" customFormat="1" ht="12.75" thickBot="1" x14ac:dyDescent="0.25">
      <c r="A53" s="31" t="s">
        <v>79</v>
      </c>
      <c r="B53" s="86" t="s">
        <v>80</v>
      </c>
      <c r="C53" s="13">
        <f>C54</f>
        <v>112.97</v>
      </c>
      <c r="D53" s="13">
        <f>D54</f>
        <v>112.97</v>
      </c>
      <c r="E53" s="13">
        <f>E54</f>
        <v>29.73405</v>
      </c>
      <c r="F53" s="13">
        <f>F54</f>
        <v>36.066760000000002</v>
      </c>
      <c r="G53" s="32">
        <f t="shared" si="9"/>
        <v>26.32030627600248</v>
      </c>
      <c r="H53" s="33">
        <f t="shared" si="10"/>
        <v>-83.235950000000003</v>
      </c>
    </row>
    <row r="54" spans="1:234" s="72" customFormat="1" x14ac:dyDescent="0.2">
      <c r="A54" s="19" t="s">
        <v>81</v>
      </c>
      <c r="B54" s="87" t="s">
        <v>82</v>
      </c>
      <c r="C54" s="21">
        <f>C57+C55+C56+C58+C59</f>
        <v>112.97</v>
      </c>
      <c r="D54" s="21">
        <f>D57+D55+D56+D58+D59</f>
        <v>112.97</v>
      </c>
      <c r="E54" s="23">
        <f>E55+E56+E57+E58+E59</f>
        <v>29.73405</v>
      </c>
      <c r="F54" s="23">
        <f>F55+F56+F57+F58+F59</f>
        <v>36.066760000000002</v>
      </c>
      <c r="G54" s="22">
        <f t="shared" si="9"/>
        <v>26.32030627600248</v>
      </c>
      <c r="H54" s="23">
        <f t="shared" si="10"/>
        <v>-83.235950000000003</v>
      </c>
    </row>
    <row r="55" spans="1:234" s="72" customFormat="1" x14ac:dyDescent="0.2">
      <c r="A55" s="38" t="s">
        <v>81</v>
      </c>
      <c r="B55" s="88" t="s">
        <v>83</v>
      </c>
      <c r="C55" s="26">
        <v>102.76</v>
      </c>
      <c r="D55" s="26">
        <v>102.76</v>
      </c>
      <c r="E55" s="27">
        <v>28.00207</v>
      </c>
      <c r="F55" s="26">
        <v>26.502089999999999</v>
      </c>
      <c r="G55" s="22">
        <f t="shared" si="9"/>
        <v>27.249970805760992</v>
      </c>
      <c r="H55" s="27">
        <f t="shared" si="10"/>
        <v>-74.757930000000002</v>
      </c>
    </row>
    <row r="56" spans="1:234" s="72" customFormat="1" x14ac:dyDescent="0.2">
      <c r="A56" s="38" t="s">
        <v>84</v>
      </c>
      <c r="B56" s="88" t="s">
        <v>85</v>
      </c>
      <c r="C56" s="26"/>
      <c r="D56" s="26"/>
      <c r="E56" s="27"/>
      <c r="F56" s="26"/>
      <c r="G56" s="22"/>
      <c r="H56" s="27">
        <f t="shared" si="10"/>
        <v>0</v>
      </c>
    </row>
    <row r="57" spans="1:234" s="72" customFormat="1" x14ac:dyDescent="0.2">
      <c r="A57" s="38" t="s">
        <v>86</v>
      </c>
      <c r="B57" s="48" t="s">
        <v>87</v>
      </c>
      <c r="C57" s="26">
        <v>10.210000000000001</v>
      </c>
      <c r="D57" s="26">
        <v>10.210000000000001</v>
      </c>
      <c r="E57" s="27">
        <v>1.38456</v>
      </c>
      <c r="F57" s="26">
        <v>9.4667499999999993</v>
      </c>
      <c r="G57" s="22">
        <f>E57/D57*100</f>
        <v>13.560822722820761</v>
      </c>
      <c r="H57" s="27">
        <f t="shared" si="10"/>
        <v>-8.8254400000000004</v>
      </c>
    </row>
    <row r="58" spans="1:234" s="72" customFormat="1" x14ac:dyDescent="0.2">
      <c r="A58" s="38" t="s">
        <v>88</v>
      </c>
      <c r="B58" s="48" t="s">
        <v>89</v>
      </c>
      <c r="C58" s="26"/>
      <c r="D58" s="26"/>
      <c r="E58" s="27"/>
      <c r="F58" s="26"/>
      <c r="G58" s="41">
        <v>0</v>
      </c>
      <c r="H58" s="27">
        <f t="shared" si="10"/>
        <v>0</v>
      </c>
    </row>
    <row r="59" spans="1:234" s="72" customFormat="1" ht="24.75" thickBot="1" x14ac:dyDescent="0.25">
      <c r="A59" s="94" t="s">
        <v>90</v>
      </c>
      <c r="B59" s="95" t="s">
        <v>91</v>
      </c>
      <c r="C59" s="74"/>
      <c r="D59" s="74"/>
      <c r="E59" s="75">
        <v>0.34742000000000001</v>
      </c>
      <c r="F59" s="74">
        <v>9.7919999999999993E-2</v>
      </c>
      <c r="G59" s="96" t="e">
        <f>E59/D59*100</f>
        <v>#DIV/0!</v>
      </c>
      <c r="H59" s="75">
        <f t="shared" si="10"/>
        <v>0.34742000000000001</v>
      </c>
    </row>
    <row r="60" spans="1:234" s="72" customFormat="1" ht="12.75" thickBot="1" x14ac:dyDescent="0.25">
      <c r="A60" s="204" t="s">
        <v>92</v>
      </c>
      <c r="B60" s="205" t="s">
        <v>93</v>
      </c>
      <c r="C60" s="206">
        <f t="shared" ref="C60:E61" si="12">C61</f>
        <v>0</v>
      </c>
      <c r="D60" s="206">
        <f t="shared" si="12"/>
        <v>0</v>
      </c>
      <c r="E60" s="207">
        <f t="shared" si="12"/>
        <v>0</v>
      </c>
      <c r="F60" s="206"/>
      <c r="G60" s="212" t="e">
        <f t="shared" ref="G60:G62" si="13">E60/D60*100</f>
        <v>#DIV/0!</v>
      </c>
      <c r="H60" s="211">
        <f t="shared" si="10"/>
        <v>0</v>
      </c>
    </row>
    <row r="61" spans="1:234" s="72" customFormat="1" x14ac:dyDescent="0.2">
      <c r="A61" s="92" t="s">
        <v>94</v>
      </c>
      <c r="B61" s="93" t="s">
        <v>95</v>
      </c>
      <c r="C61" s="21">
        <f t="shared" si="12"/>
        <v>0</v>
      </c>
      <c r="D61" s="21">
        <f t="shared" si="12"/>
        <v>0</v>
      </c>
      <c r="E61" s="23">
        <f t="shared" si="12"/>
        <v>0</v>
      </c>
      <c r="F61" s="21"/>
      <c r="G61" s="22" t="e">
        <f t="shared" si="13"/>
        <v>#DIV/0!</v>
      </c>
      <c r="H61" s="27">
        <f t="shared" si="10"/>
        <v>0</v>
      </c>
    </row>
    <row r="62" spans="1:234" s="72" customFormat="1" ht="12.75" thickBot="1" x14ac:dyDescent="0.25">
      <c r="A62" s="94" t="s">
        <v>96</v>
      </c>
      <c r="B62" s="95" t="s">
        <v>97</v>
      </c>
      <c r="C62" s="74"/>
      <c r="D62" s="74"/>
      <c r="E62" s="75"/>
      <c r="F62" s="74"/>
      <c r="G62" s="96" t="e">
        <f t="shared" si="13"/>
        <v>#DIV/0!</v>
      </c>
      <c r="H62" s="75">
        <f t="shared" si="10"/>
        <v>0</v>
      </c>
    </row>
    <row r="63" spans="1:234" s="72" customFormat="1" ht="12.75" thickBot="1" x14ac:dyDescent="0.25">
      <c r="A63" s="97" t="s">
        <v>98</v>
      </c>
      <c r="B63" s="98" t="s">
        <v>99</v>
      </c>
      <c r="C63" s="99">
        <f>C64+C65+C66</f>
        <v>125</v>
      </c>
      <c r="D63" s="99">
        <f>D64+D65+D66</f>
        <v>125</v>
      </c>
      <c r="E63" s="99">
        <f>E64+E65+E66</f>
        <v>110.88021000000001</v>
      </c>
      <c r="F63" s="99">
        <f>F64+F65+F66</f>
        <v>596.12382000000002</v>
      </c>
      <c r="G63" s="100">
        <f>E63/D63*100</f>
        <v>88.70416800000001</v>
      </c>
      <c r="H63" s="211">
        <f t="shared" si="10"/>
        <v>-14.119789999999995</v>
      </c>
    </row>
    <row r="64" spans="1:234" s="10" customFormat="1" ht="24" x14ac:dyDescent="0.2">
      <c r="A64" s="102" t="s">
        <v>100</v>
      </c>
      <c r="B64" s="103" t="s">
        <v>101</v>
      </c>
      <c r="C64" s="104"/>
      <c r="D64" s="104"/>
      <c r="E64" s="23"/>
      <c r="F64" s="21"/>
      <c r="G64" s="22"/>
      <c r="H64" s="23">
        <f t="shared" si="10"/>
        <v>0</v>
      </c>
    </row>
    <row r="65" spans="1:8" s="10" customFormat="1" ht="24" x14ac:dyDescent="0.2">
      <c r="A65" s="70" t="s">
        <v>102</v>
      </c>
      <c r="B65" s="105" t="s">
        <v>103</v>
      </c>
      <c r="C65" s="50">
        <v>125</v>
      </c>
      <c r="D65" s="50">
        <v>125</v>
      </c>
      <c r="E65" s="51">
        <v>110.88021000000001</v>
      </c>
      <c r="F65" s="50">
        <v>590.36062000000004</v>
      </c>
      <c r="G65" s="22">
        <f t="shared" ref="G65:G70" si="14">E65/D65*100</f>
        <v>88.70416800000001</v>
      </c>
      <c r="H65" s="51">
        <f t="shared" si="10"/>
        <v>-14.119789999999995</v>
      </c>
    </row>
    <row r="66" spans="1:8" s="10" customFormat="1" ht="24.75" thickBot="1" x14ac:dyDescent="0.25">
      <c r="A66" s="106" t="s">
        <v>104</v>
      </c>
      <c r="B66" s="107" t="s">
        <v>105</v>
      </c>
      <c r="C66" s="26"/>
      <c r="D66" s="26"/>
      <c r="E66" s="27"/>
      <c r="F66" s="26">
        <v>5.7632000000000003</v>
      </c>
      <c r="G66" s="22" t="e">
        <f t="shared" si="14"/>
        <v>#DIV/0!</v>
      </c>
      <c r="H66" s="27">
        <f t="shared" si="10"/>
        <v>0</v>
      </c>
    </row>
    <row r="67" spans="1:8" ht="12.75" thickBot="1" x14ac:dyDescent="0.25">
      <c r="A67" s="97" t="s">
        <v>106</v>
      </c>
      <c r="B67" s="108" t="s">
        <v>107</v>
      </c>
      <c r="C67" s="109">
        <f>C68+C71+C74+C76+C80+C82+C84+C86+C88+C93+C78+C96</f>
        <v>119</v>
      </c>
      <c r="D67" s="109">
        <f>D68+D71+D74+D76+D80+D82+D84+D86+D88+D93+D78+D96</f>
        <v>119</v>
      </c>
      <c r="E67" s="109">
        <f>E68+E71+E74+E76+E80+E82+E84+E86+E88+E93+E78+E96</f>
        <v>442.92802999999998</v>
      </c>
      <c r="F67" s="109">
        <f t="shared" ref="F67" si="15">F68+F71+F74+F76+F80+F82+F84+F86+F88+F93+F78</f>
        <v>145.29706999999999</v>
      </c>
      <c r="G67" s="110">
        <f t="shared" si="14"/>
        <v>372.20842857142856</v>
      </c>
      <c r="H67" s="33">
        <f t="shared" si="10"/>
        <v>323.92802999999998</v>
      </c>
    </row>
    <row r="68" spans="1:8" ht="36" x14ac:dyDescent="0.2">
      <c r="A68" s="111" t="s">
        <v>108</v>
      </c>
      <c r="B68" s="112" t="s">
        <v>109</v>
      </c>
      <c r="C68" s="21">
        <f>C69</f>
        <v>8</v>
      </c>
      <c r="D68" s="21">
        <f>D69+D70</f>
        <v>8</v>
      </c>
      <c r="E68" s="21">
        <f>E69+E70</f>
        <v>1.075</v>
      </c>
      <c r="F68" s="21">
        <f t="shared" ref="F68" si="16">F69</f>
        <v>0.05</v>
      </c>
      <c r="G68" s="22">
        <f t="shared" si="14"/>
        <v>13.4375</v>
      </c>
      <c r="H68" s="23">
        <f t="shared" si="10"/>
        <v>-6.9249999999999998</v>
      </c>
    </row>
    <row r="69" spans="1:8" s="10" customFormat="1" ht="48" x14ac:dyDescent="0.2">
      <c r="A69" s="113" t="s">
        <v>110</v>
      </c>
      <c r="B69" s="114" t="s">
        <v>111</v>
      </c>
      <c r="C69" s="21">
        <v>8</v>
      </c>
      <c r="D69" s="21">
        <v>3</v>
      </c>
      <c r="E69" s="23"/>
      <c r="F69" s="71">
        <v>0.05</v>
      </c>
      <c r="G69" s="22">
        <f t="shared" si="14"/>
        <v>0</v>
      </c>
      <c r="H69" s="27">
        <f t="shared" si="10"/>
        <v>-3</v>
      </c>
    </row>
    <row r="70" spans="1:8" s="10" customFormat="1" ht="48" x14ac:dyDescent="0.2">
      <c r="A70" s="113" t="s">
        <v>289</v>
      </c>
      <c r="B70" s="114" t="s">
        <v>111</v>
      </c>
      <c r="C70" s="21"/>
      <c r="D70" s="21">
        <v>5</v>
      </c>
      <c r="E70" s="23">
        <v>1.075</v>
      </c>
      <c r="F70" s="208"/>
      <c r="G70" s="22">
        <f t="shared" si="14"/>
        <v>21.5</v>
      </c>
      <c r="H70" s="27">
        <f t="shared" si="10"/>
        <v>-3.9249999999999998</v>
      </c>
    </row>
    <row r="71" spans="1:8" ht="36" x14ac:dyDescent="0.2">
      <c r="A71" s="111" t="s">
        <v>112</v>
      </c>
      <c r="B71" s="115" t="s">
        <v>113</v>
      </c>
      <c r="C71" s="21">
        <f>C72</f>
        <v>17</v>
      </c>
      <c r="D71" s="21">
        <f>D72+D73</f>
        <v>17</v>
      </c>
      <c r="E71" s="21">
        <f>E72+E73</f>
        <v>26.94566</v>
      </c>
      <c r="F71" s="21">
        <f>F72</f>
        <v>2.5</v>
      </c>
      <c r="G71" s="41"/>
      <c r="H71" s="27">
        <f t="shared" si="10"/>
        <v>9.9456600000000002</v>
      </c>
    </row>
    <row r="72" spans="1:8" ht="48" x14ac:dyDescent="0.2">
      <c r="A72" s="113" t="s">
        <v>114</v>
      </c>
      <c r="B72" s="116" t="s">
        <v>115</v>
      </c>
      <c r="C72" s="21">
        <v>17</v>
      </c>
      <c r="D72" s="21">
        <v>14</v>
      </c>
      <c r="E72" s="23">
        <v>26.94566</v>
      </c>
      <c r="F72" s="26">
        <v>2.5</v>
      </c>
      <c r="G72" s="41">
        <f>E72/D72*100</f>
        <v>192.46899999999999</v>
      </c>
      <c r="H72" s="117">
        <f t="shared" si="10"/>
        <v>12.94566</v>
      </c>
    </row>
    <row r="73" spans="1:8" ht="48" x14ac:dyDescent="0.2">
      <c r="A73" s="113" t="s">
        <v>290</v>
      </c>
      <c r="B73" s="116" t="s">
        <v>115</v>
      </c>
      <c r="C73" s="21"/>
      <c r="D73" s="21">
        <v>3</v>
      </c>
      <c r="E73" s="23"/>
      <c r="F73" s="21"/>
      <c r="G73" s="41">
        <f>E73/D73*100</f>
        <v>0</v>
      </c>
      <c r="H73" s="117">
        <f t="shared" si="10"/>
        <v>-3</v>
      </c>
    </row>
    <row r="74" spans="1:8" ht="36" x14ac:dyDescent="0.2">
      <c r="A74" s="111" t="s">
        <v>116</v>
      </c>
      <c r="B74" s="73" t="s">
        <v>117</v>
      </c>
      <c r="C74" s="21">
        <f>C75</f>
        <v>4</v>
      </c>
      <c r="D74" s="21">
        <f>D75</f>
        <v>4</v>
      </c>
      <c r="E74" s="21">
        <f>E75</f>
        <v>0</v>
      </c>
      <c r="F74" s="21">
        <f>F75</f>
        <v>0</v>
      </c>
      <c r="G74" s="22"/>
      <c r="H74" s="118"/>
    </row>
    <row r="75" spans="1:8" ht="48" x14ac:dyDescent="0.2">
      <c r="A75" s="113" t="s">
        <v>118</v>
      </c>
      <c r="B75" s="116" t="s">
        <v>119</v>
      </c>
      <c r="C75" s="21">
        <v>4</v>
      </c>
      <c r="D75" s="21">
        <v>4</v>
      </c>
      <c r="E75" s="23"/>
      <c r="F75" s="26"/>
      <c r="G75" s="41"/>
      <c r="H75" s="27"/>
    </row>
    <row r="76" spans="1:8" ht="36" x14ac:dyDescent="0.2">
      <c r="A76" s="111" t="s">
        <v>120</v>
      </c>
      <c r="B76" s="73" t="s">
        <v>121</v>
      </c>
      <c r="C76" s="21">
        <f>C77</f>
        <v>3</v>
      </c>
      <c r="D76" s="21">
        <f>D77</f>
        <v>3</v>
      </c>
      <c r="E76" s="21">
        <f>E77</f>
        <v>0</v>
      </c>
      <c r="F76" s="21">
        <f>F77</f>
        <v>0</v>
      </c>
      <c r="G76" s="41"/>
      <c r="H76" s="27"/>
    </row>
    <row r="77" spans="1:8" ht="48" x14ac:dyDescent="0.2">
      <c r="A77" s="113" t="s">
        <v>122</v>
      </c>
      <c r="B77" s="116" t="s">
        <v>123</v>
      </c>
      <c r="C77" s="21">
        <v>3</v>
      </c>
      <c r="D77" s="21">
        <v>3</v>
      </c>
      <c r="E77" s="23"/>
      <c r="F77" s="27"/>
      <c r="G77" s="41">
        <f>E77/D77*100</f>
        <v>0</v>
      </c>
      <c r="H77" s="27">
        <f>E77-D77</f>
        <v>-3</v>
      </c>
    </row>
    <row r="78" spans="1:8" ht="36" x14ac:dyDescent="0.2">
      <c r="A78" s="111" t="s">
        <v>266</v>
      </c>
      <c r="B78" s="73" t="s">
        <v>267</v>
      </c>
      <c r="C78" s="21">
        <f>C79</f>
        <v>5</v>
      </c>
      <c r="D78" s="21">
        <f>D79</f>
        <v>5</v>
      </c>
      <c r="E78" s="21">
        <f t="shared" ref="E78:F78" si="17">E79</f>
        <v>0</v>
      </c>
      <c r="F78" s="21">
        <f t="shared" si="17"/>
        <v>0</v>
      </c>
      <c r="G78" s="41"/>
      <c r="H78" s="27"/>
    </row>
    <row r="79" spans="1:8" ht="48" x14ac:dyDescent="0.2">
      <c r="A79" s="113" t="s">
        <v>268</v>
      </c>
      <c r="B79" s="116" t="s">
        <v>269</v>
      </c>
      <c r="C79" s="21">
        <v>5</v>
      </c>
      <c r="D79" s="21">
        <v>5</v>
      </c>
      <c r="E79" s="23"/>
      <c r="F79" s="27"/>
      <c r="G79" s="41"/>
      <c r="H79" s="27"/>
    </row>
    <row r="80" spans="1:8" ht="36" x14ac:dyDescent="0.2">
      <c r="A80" s="111" t="s">
        <v>124</v>
      </c>
      <c r="B80" s="73" t="s">
        <v>125</v>
      </c>
      <c r="C80" s="21">
        <f>C81</f>
        <v>3</v>
      </c>
      <c r="D80" s="21">
        <f>D81</f>
        <v>3</v>
      </c>
      <c r="E80" s="21">
        <f>E81</f>
        <v>8.9994999999999994</v>
      </c>
      <c r="F80" s="21">
        <f>F81</f>
        <v>0.75</v>
      </c>
      <c r="G80" s="41">
        <f>E80/D80*100</f>
        <v>299.98333333333329</v>
      </c>
      <c r="H80" s="27">
        <f>E80-D80</f>
        <v>5.9994999999999994</v>
      </c>
    </row>
    <row r="81" spans="1:8" ht="48" x14ac:dyDescent="0.2">
      <c r="A81" s="113" t="s">
        <v>126</v>
      </c>
      <c r="B81" s="116" t="s">
        <v>127</v>
      </c>
      <c r="C81" s="21">
        <v>3</v>
      </c>
      <c r="D81" s="21">
        <v>3</v>
      </c>
      <c r="E81" s="23">
        <v>8.9994999999999994</v>
      </c>
      <c r="F81" s="23">
        <v>0.75</v>
      </c>
      <c r="G81" s="41">
        <f>E81/D81*100</f>
        <v>299.98333333333329</v>
      </c>
      <c r="H81" s="27">
        <f>E82-D81</f>
        <v>-2.30226</v>
      </c>
    </row>
    <row r="82" spans="1:8" ht="36" x14ac:dyDescent="0.2">
      <c r="A82" s="111" t="s">
        <v>128</v>
      </c>
      <c r="B82" s="73" t="s">
        <v>129</v>
      </c>
      <c r="C82" s="21">
        <f>C83</f>
        <v>2</v>
      </c>
      <c r="D82" s="21">
        <f>D83</f>
        <v>2</v>
      </c>
      <c r="E82" s="21">
        <f>E83</f>
        <v>0.69774000000000003</v>
      </c>
      <c r="F82" s="21">
        <f>F83</f>
        <v>0.15</v>
      </c>
      <c r="G82" s="22"/>
      <c r="H82" s="27"/>
    </row>
    <row r="83" spans="1:8" ht="60" x14ac:dyDescent="0.2">
      <c r="A83" s="113" t="s">
        <v>130</v>
      </c>
      <c r="B83" s="116" t="s">
        <v>131</v>
      </c>
      <c r="C83" s="21">
        <v>2</v>
      </c>
      <c r="D83" s="21">
        <v>2</v>
      </c>
      <c r="E83" s="23">
        <v>0.69774000000000003</v>
      </c>
      <c r="F83" s="26">
        <v>0.15</v>
      </c>
      <c r="G83" s="41">
        <f>E83/D83*100</f>
        <v>34.887</v>
      </c>
      <c r="H83" s="27">
        <f>E83-D83</f>
        <v>-1.30226</v>
      </c>
    </row>
    <row r="84" spans="1:8" ht="36" x14ac:dyDescent="0.2">
      <c r="A84" s="111" t="s">
        <v>132</v>
      </c>
      <c r="B84" s="73" t="s">
        <v>133</v>
      </c>
      <c r="C84" s="21">
        <f>C85</f>
        <v>1</v>
      </c>
      <c r="D84" s="21">
        <f>D85</f>
        <v>1</v>
      </c>
      <c r="E84" s="21">
        <f>E85</f>
        <v>0</v>
      </c>
      <c r="F84" s="21">
        <f>F85</f>
        <v>0.25</v>
      </c>
      <c r="G84" s="41"/>
      <c r="H84" s="27">
        <f>E84-D84</f>
        <v>-1</v>
      </c>
    </row>
    <row r="85" spans="1:8" ht="48" x14ac:dyDescent="0.2">
      <c r="A85" s="113" t="s">
        <v>134</v>
      </c>
      <c r="B85" s="116" t="s">
        <v>135</v>
      </c>
      <c r="C85" s="21">
        <v>1</v>
      </c>
      <c r="D85" s="21">
        <v>1</v>
      </c>
      <c r="E85" s="23"/>
      <c r="F85" s="26">
        <v>0.25</v>
      </c>
      <c r="G85" s="41">
        <f>E85/D85*100</f>
        <v>0</v>
      </c>
      <c r="H85" s="119">
        <f>E85-D85</f>
        <v>-1</v>
      </c>
    </row>
    <row r="86" spans="1:8" ht="36" x14ac:dyDescent="0.2">
      <c r="A86" s="111" t="s">
        <v>136</v>
      </c>
      <c r="B86" s="73" t="s">
        <v>137</v>
      </c>
      <c r="C86" s="21">
        <f>C87</f>
        <v>48</v>
      </c>
      <c r="D86" s="21">
        <f>D87</f>
        <v>48</v>
      </c>
      <c r="E86" s="21">
        <f t="shared" ref="E86:F86" si="18">E87</f>
        <v>2</v>
      </c>
      <c r="F86" s="21">
        <f t="shared" si="18"/>
        <v>3</v>
      </c>
      <c r="G86" s="22"/>
      <c r="H86" s="120"/>
    </row>
    <row r="87" spans="1:8" ht="48" x14ac:dyDescent="0.2">
      <c r="A87" s="113" t="s">
        <v>138</v>
      </c>
      <c r="B87" s="116" t="s">
        <v>139</v>
      </c>
      <c r="C87" s="21">
        <v>48</v>
      </c>
      <c r="D87" s="21">
        <v>48</v>
      </c>
      <c r="E87" s="23">
        <v>2</v>
      </c>
      <c r="F87" s="26">
        <v>3</v>
      </c>
      <c r="G87" s="41">
        <f t="shared" ref="G87:G98" si="19">E87/D87*100</f>
        <v>4.1666666666666661</v>
      </c>
      <c r="H87" s="27">
        <f t="shared" ref="H87:H118" si="20">E87-D87</f>
        <v>-46</v>
      </c>
    </row>
    <row r="88" spans="1:8" ht="36" x14ac:dyDescent="0.2">
      <c r="A88" s="111" t="s">
        <v>140</v>
      </c>
      <c r="B88" s="115" t="s">
        <v>141</v>
      </c>
      <c r="C88" s="21">
        <f>C89</f>
        <v>28</v>
      </c>
      <c r="D88" s="21">
        <f>D89+D90</f>
        <v>28</v>
      </c>
      <c r="E88" s="21">
        <f>E89+E90</f>
        <v>31.03396</v>
      </c>
      <c r="F88" s="21">
        <f t="shared" ref="F88" si="21">F89</f>
        <v>11.75</v>
      </c>
      <c r="G88" s="41">
        <f t="shared" si="19"/>
        <v>110.83557142857143</v>
      </c>
      <c r="H88" s="27">
        <f t="shared" si="20"/>
        <v>3.0339600000000004</v>
      </c>
    </row>
    <row r="89" spans="1:8" ht="48" x14ac:dyDescent="0.2">
      <c r="A89" s="121" t="s">
        <v>142</v>
      </c>
      <c r="B89" s="122" t="s">
        <v>143</v>
      </c>
      <c r="C89" s="21">
        <v>28</v>
      </c>
      <c r="D89" s="21">
        <v>23</v>
      </c>
      <c r="E89" s="23">
        <v>31.03396</v>
      </c>
      <c r="F89" s="26">
        <v>11.75</v>
      </c>
      <c r="G89" s="41">
        <f t="shared" si="19"/>
        <v>134.93026086956522</v>
      </c>
      <c r="H89" s="27">
        <f t="shared" si="20"/>
        <v>8.0339600000000004</v>
      </c>
    </row>
    <row r="90" spans="1:8" ht="48" x14ac:dyDescent="0.2">
      <c r="A90" s="125" t="s">
        <v>291</v>
      </c>
      <c r="B90" s="122" t="s">
        <v>143</v>
      </c>
      <c r="C90" s="21"/>
      <c r="D90" s="21">
        <v>5</v>
      </c>
      <c r="E90" s="23"/>
      <c r="F90" s="26"/>
      <c r="G90" s="41">
        <f t="shared" si="19"/>
        <v>0</v>
      </c>
      <c r="H90" s="27">
        <f t="shared" si="20"/>
        <v>-5</v>
      </c>
    </row>
    <row r="91" spans="1:8" ht="24" x14ac:dyDescent="0.2">
      <c r="A91" s="123" t="s">
        <v>144</v>
      </c>
      <c r="B91" s="124" t="s">
        <v>145</v>
      </c>
      <c r="C91" s="44"/>
      <c r="D91" s="44"/>
      <c r="E91" s="21">
        <f>E92</f>
        <v>0</v>
      </c>
      <c r="F91" s="26"/>
      <c r="G91" s="41"/>
      <c r="H91" s="27"/>
    </row>
    <row r="92" spans="1:8" ht="36" x14ac:dyDescent="0.2">
      <c r="A92" s="125" t="s">
        <v>146</v>
      </c>
      <c r="B92" s="126" t="s">
        <v>147</v>
      </c>
      <c r="C92" s="21"/>
      <c r="D92" s="21"/>
      <c r="E92" s="21"/>
      <c r="F92" s="26"/>
      <c r="G92" s="41"/>
      <c r="H92" s="27"/>
    </row>
    <row r="93" spans="1:8" ht="36" x14ac:dyDescent="0.2">
      <c r="A93" s="127" t="s">
        <v>148</v>
      </c>
      <c r="B93" s="88" t="s">
        <v>149</v>
      </c>
      <c r="C93" s="26">
        <f>C94+C95</f>
        <v>0</v>
      </c>
      <c r="D93" s="26">
        <f>D94+D95</f>
        <v>0</v>
      </c>
      <c r="E93" s="26">
        <f>E94+E95</f>
        <v>12.176169999999999</v>
      </c>
      <c r="F93" s="26">
        <f>F94+F95</f>
        <v>126.84707</v>
      </c>
      <c r="G93" s="41" t="e">
        <f t="shared" si="19"/>
        <v>#DIV/0!</v>
      </c>
      <c r="H93" s="27">
        <f t="shared" si="20"/>
        <v>12.176169999999999</v>
      </c>
    </row>
    <row r="94" spans="1:8" ht="36" x14ac:dyDescent="0.2">
      <c r="A94" s="128" t="s">
        <v>150</v>
      </c>
      <c r="B94" s="129" t="s">
        <v>151</v>
      </c>
      <c r="C94" s="50"/>
      <c r="D94" s="50"/>
      <c r="E94" s="50">
        <v>11.57856</v>
      </c>
      <c r="F94" s="50">
        <v>124.49207</v>
      </c>
      <c r="G94" s="41" t="e">
        <f t="shared" si="19"/>
        <v>#DIV/0!</v>
      </c>
      <c r="H94" s="27">
        <f t="shared" si="20"/>
        <v>11.57856</v>
      </c>
    </row>
    <row r="95" spans="1:8" ht="36" x14ac:dyDescent="0.2">
      <c r="A95" s="128" t="s">
        <v>152</v>
      </c>
      <c r="B95" s="129" t="s">
        <v>153</v>
      </c>
      <c r="C95" s="50"/>
      <c r="D95" s="50"/>
      <c r="E95" s="51">
        <v>0.59760999999999997</v>
      </c>
      <c r="F95" s="50">
        <v>2.355</v>
      </c>
      <c r="G95" s="66" t="e">
        <f t="shared" si="19"/>
        <v>#DIV/0!</v>
      </c>
      <c r="H95" s="51">
        <f t="shared" si="20"/>
        <v>0.59760999999999997</v>
      </c>
    </row>
    <row r="96" spans="1:8" x14ac:dyDescent="0.2">
      <c r="A96" s="196" t="s">
        <v>273</v>
      </c>
      <c r="B96" s="58" t="s">
        <v>275</v>
      </c>
      <c r="C96" s="26">
        <f>C97</f>
        <v>0</v>
      </c>
      <c r="D96" s="26">
        <f>D97</f>
        <v>0</v>
      </c>
      <c r="E96" s="26">
        <f>E97</f>
        <v>360</v>
      </c>
      <c r="F96" s="26"/>
      <c r="G96" s="66" t="e">
        <f t="shared" si="19"/>
        <v>#DIV/0!</v>
      </c>
      <c r="H96" s="27"/>
    </row>
    <row r="97" spans="1:8" ht="60.75" thickBot="1" x14ac:dyDescent="0.25">
      <c r="A97" s="198" t="s">
        <v>274</v>
      </c>
      <c r="B97" s="197" t="s">
        <v>276</v>
      </c>
      <c r="C97" s="192"/>
      <c r="D97" s="192"/>
      <c r="E97" s="193">
        <v>360</v>
      </c>
      <c r="F97" s="192"/>
      <c r="G97" s="66" t="e">
        <f t="shared" si="19"/>
        <v>#DIV/0!</v>
      </c>
      <c r="H97" s="193"/>
    </row>
    <row r="98" spans="1:8" ht="12.75" thickBot="1" x14ac:dyDescent="0.25">
      <c r="A98" s="31" t="s">
        <v>154</v>
      </c>
      <c r="B98" s="108" t="s">
        <v>155</v>
      </c>
      <c r="C98" s="79">
        <f>C99+C100</f>
        <v>0</v>
      </c>
      <c r="D98" s="79">
        <f>D99+D100</f>
        <v>0</v>
      </c>
      <c r="E98" s="79">
        <f t="shared" ref="E98:F98" si="22">E99+E100</f>
        <v>115.60696</v>
      </c>
      <c r="F98" s="79">
        <f t="shared" si="22"/>
        <v>56.753540000000001</v>
      </c>
      <c r="G98" s="110" t="e">
        <f t="shared" si="19"/>
        <v>#DIV/0!</v>
      </c>
      <c r="H98" s="33">
        <f t="shared" si="20"/>
        <v>115.60696</v>
      </c>
    </row>
    <row r="99" spans="1:8" x14ac:dyDescent="0.2">
      <c r="A99" s="19" t="s">
        <v>156</v>
      </c>
      <c r="B99" s="87" t="s">
        <v>157</v>
      </c>
      <c r="C99" s="21"/>
      <c r="D99" s="21"/>
      <c r="E99" s="23"/>
      <c r="F99" s="21"/>
      <c r="G99" s="22">
        <v>0</v>
      </c>
      <c r="H99" s="23">
        <f t="shared" si="20"/>
        <v>0</v>
      </c>
    </row>
    <row r="100" spans="1:8" ht="12.75" thickBot="1" x14ac:dyDescent="0.25">
      <c r="A100" s="38" t="s">
        <v>158</v>
      </c>
      <c r="B100" s="38" t="s">
        <v>155</v>
      </c>
      <c r="C100" s="50"/>
      <c r="D100" s="50"/>
      <c r="E100" s="51">
        <v>115.60696</v>
      </c>
      <c r="F100" s="50">
        <v>56.753540000000001</v>
      </c>
      <c r="G100" s="66" t="e">
        <f t="shared" ref="G100:G106" si="23">E100/D100*100</f>
        <v>#DIV/0!</v>
      </c>
      <c r="H100" s="51">
        <f t="shared" si="20"/>
        <v>115.60696</v>
      </c>
    </row>
    <row r="101" spans="1:8" ht="12.75" thickBot="1" x14ac:dyDescent="0.25">
      <c r="A101" s="31" t="s">
        <v>159</v>
      </c>
      <c r="B101" s="130" t="s">
        <v>160</v>
      </c>
      <c r="C101" s="131">
        <f>C102+C154+C152+C150+C145</f>
        <v>372867.02899999998</v>
      </c>
      <c r="D101" s="131">
        <f>D102+D154+D152+D150+D145</f>
        <v>372553.52899999998</v>
      </c>
      <c r="E101" s="131">
        <f>E102+E154+E152+E150+E145</f>
        <v>132981.68293000001</v>
      </c>
      <c r="F101" s="131">
        <f>F102+F154+F152+F150</f>
        <v>141584.69618</v>
      </c>
      <c r="G101" s="132">
        <f t="shared" si="23"/>
        <v>35.694651259094641</v>
      </c>
      <c r="H101" s="133">
        <f t="shared" si="20"/>
        <v>-239571.84606999997</v>
      </c>
    </row>
    <row r="102" spans="1:8" ht="12.75" thickBot="1" x14ac:dyDescent="0.25">
      <c r="A102" s="97" t="s">
        <v>161</v>
      </c>
      <c r="B102" s="134" t="s">
        <v>162</v>
      </c>
      <c r="C102" s="135">
        <f>C103+C106+C122</f>
        <v>333912.09999999998</v>
      </c>
      <c r="D102" s="135">
        <f>D103+D106+D122</f>
        <v>333912.09999999998</v>
      </c>
      <c r="E102" s="135">
        <f>E103+E106+E122</f>
        <v>121980.97437000001</v>
      </c>
      <c r="F102" s="135">
        <f>F103+F106+F122+F145</f>
        <v>141584.69618</v>
      </c>
      <c r="G102" s="136">
        <f t="shared" si="23"/>
        <v>36.53086377223228</v>
      </c>
      <c r="H102" s="137">
        <f t="shared" si="20"/>
        <v>-211931.12562999997</v>
      </c>
    </row>
    <row r="103" spans="1:8" ht="12.75" thickBot="1" x14ac:dyDescent="0.25">
      <c r="A103" s="31" t="s">
        <v>163</v>
      </c>
      <c r="B103" s="138" t="s">
        <v>164</v>
      </c>
      <c r="C103" s="139">
        <f>C104+C105</f>
        <v>139797</v>
      </c>
      <c r="D103" s="139">
        <f>D104+D105</f>
        <v>139797</v>
      </c>
      <c r="E103" s="140">
        <f>E104+E105</f>
        <v>55648.6</v>
      </c>
      <c r="F103" s="139">
        <f>SUM(F104+F105)</f>
        <v>63694.9</v>
      </c>
      <c r="G103" s="141">
        <f t="shared" si="23"/>
        <v>39.806719743628264</v>
      </c>
      <c r="H103" s="142">
        <f t="shared" si="20"/>
        <v>-84148.4</v>
      </c>
    </row>
    <row r="104" spans="1:8" x14ac:dyDescent="0.2">
      <c r="A104" s="87" t="s">
        <v>165</v>
      </c>
      <c r="B104" s="87" t="s">
        <v>166</v>
      </c>
      <c r="C104" s="21">
        <v>139797</v>
      </c>
      <c r="D104" s="21">
        <v>139797</v>
      </c>
      <c r="E104" s="23">
        <v>55648.6</v>
      </c>
      <c r="F104" s="21">
        <v>63694.9</v>
      </c>
      <c r="G104" s="22">
        <f t="shared" si="23"/>
        <v>39.806719743628264</v>
      </c>
      <c r="H104" s="23">
        <f t="shared" si="20"/>
        <v>-84148.4</v>
      </c>
    </row>
    <row r="105" spans="1:8" ht="24.75" thickBot="1" x14ac:dyDescent="0.25">
      <c r="A105" s="102" t="s">
        <v>167</v>
      </c>
      <c r="B105" s="89" t="s">
        <v>168</v>
      </c>
      <c r="C105" s="143"/>
      <c r="D105" s="143"/>
      <c r="E105" s="51"/>
      <c r="F105" s="50"/>
      <c r="G105" s="22" t="e">
        <f t="shared" si="23"/>
        <v>#DIV/0!</v>
      </c>
      <c r="H105" s="51">
        <f t="shared" si="20"/>
        <v>0</v>
      </c>
    </row>
    <row r="106" spans="1:8" ht="12.75" thickBot="1" x14ac:dyDescent="0.25">
      <c r="A106" s="31" t="s">
        <v>169</v>
      </c>
      <c r="B106" s="108" t="s">
        <v>170</v>
      </c>
      <c r="C106" s="79">
        <f>C107+C111+C112+C113+C110+C109</f>
        <v>14400.7</v>
      </c>
      <c r="D106" s="79">
        <f>D107+D111+D112+D113+D110+D109</f>
        <v>14400.7</v>
      </c>
      <c r="E106" s="79">
        <f>E107+E111+E112+E113+E110+E109</f>
        <v>7347.9548499999992</v>
      </c>
      <c r="F106" s="79">
        <f>F108+F111+F112+F113</f>
        <v>13106.966399999999</v>
      </c>
      <c r="G106" s="110">
        <f t="shared" si="23"/>
        <v>51.024983854951486</v>
      </c>
      <c r="H106" s="33">
        <f t="shared" si="20"/>
        <v>-7052.7451500000016</v>
      </c>
    </row>
    <row r="107" spans="1:8" s="10" customFormat="1" x14ac:dyDescent="0.2">
      <c r="A107" s="38" t="s">
        <v>171</v>
      </c>
      <c r="B107" s="48" t="s">
        <v>172</v>
      </c>
      <c r="C107" s="26"/>
      <c r="D107" s="26"/>
      <c r="E107" s="27"/>
      <c r="F107" s="26"/>
      <c r="G107" s="41">
        <v>0</v>
      </c>
      <c r="H107" s="27">
        <f t="shared" si="20"/>
        <v>0</v>
      </c>
    </row>
    <row r="108" spans="1:8" s="10" customFormat="1" x14ac:dyDescent="0.2">
      <c r="A108" s="42" t="s">
        <v>173</v>
      </c>
      <c r="B108" s="88" t="s">
        <v>174</v>
      </c>
      <c r="C108" s="26"/>
      <c r="D108" s="26"/>
      <c r="E108" s="27"/>
      <c r="F108" s="26"/>
      <c r="G108" s="41"/>
      <c r="H108" s="27"/>
    </row>
    <row r="109" spans="1:8" s="10" customFormat="1" ht="36" x14ac:dyDescent="0.2">
      <c r="A109" s="42" t="s">
        <v>175</v>
      </c>
      <c r="B109" s="88" t="s">
        <v>176</v>
      </c>
      <c r="C109" s="26">
        <v>5976.5</v>
      </c>
      <c r="D109" s="26">
        <v>5976.5</v>
      </c>
      <c r="E109" s="27">
        <v>2307.5929999999998</v>
      </c>
      <c r="F109" s="26"/>
      <c r="G109" s="41">
        <v>0</v>
      </c>
      <c r="H109" s="27">
        <f>E109-D109</f>
        <v>-3668.9070000000002</v>
      </c>
    </row>
    <row r="110" spans="1:8" s="10" customFormat="1" ht="24" x14ac:dyDescent="0.2">
      <c r="A110" s="42" t="s">
        <v>177</v>
      </c>
      <c r="B110" s="88" t="s">
        <v>178</v>
      </c>
      <c r="C110" s="26"/>
      <c r="D110" s="26"/>
      <c r="E110" s="27"/>
      <c r="F110" s="26"/>
      <c r="G110" s="41">
        <v>0</v>
      </c>
      <c r="H110" s="27">
        <f t="shared" si="20"/>
        <v>0</v>
      </c>
    </row>
    <row r="111" spans="1:8" s="10" customFormat="1" x14ac:dyDescent="0.2">
      <c r="A111" s="48" t="s">
        <v>179</v>
      </c>
      <c r="B111" s="48" t="s">
        <v>180</v>
      </c>
      <c r="C111" s="26">
        <v>3236.5</v>
      </c>
      <c r="D111" s="26">
        <v>3236.5</v>
      </c>
      <c r="E111" s="27">
        <v>3236.5</v>
      </c>
      <c r="F111" s="26">
        <v>792.42972999999995</v>
      </c>
      <c r="G111" s="41">
        <f>E111/D111*100</f>
        <v>100</v>
      </c>
      <c r="H111" s="27">
        <f>E111-D111</f>
        <v>0</v>
      </c>
    </row>
    <row r="112" spans="1:8" s="10" customFormat="1" ht="12.75" thickBot="1" x14ac:dyDescent="0.25">
      <c r="A112" s="42" t="s">
        <v>181</v>
      </c>
      <c r="B112" s="89" t="s">
        <v>182</v>
      </c>
      <c r="C112" s="50"/>
      <c r="D112" s="50"/>
      <c r="E112" s="51"/>
      <c r="F112" s="50"/>
      <c r="G112" s="66" t="e">
        <f t="shared" ref="G112:G117" si="24">E112/D112*100</f>
        <v>#DIV/0!</v>
      </c>
      <c r="H112" s="27">
        <f t="shared" si="20"/>
        <v>0</v>
      </c>
    </row>
    <row r="113" spans="1:8" ht="12.75" thickBot="1" x14ac:dyDescent="0.25">
      <c r="A113" s="31" t="s">
        <v>183</v>
      </c>
      <c r="B113" s="86" t="s">
        <v>184</v>
      </c>
      <c r="C113" s="79">
        <f>C114+C115+C116+C117+C119+C118+C120</f>
        <v>5187.7</v>
      </c>
      <c r="D113" s="79">
        <f>D114+D115+D116+D117+D119+D118+D120</f>
        <v>5187.7</v>
      </c>
      <c r="E113" s="79">
        <f>E114+E115+E116+E117+E119+E118+E120</f>
        <v>1803.8618499999998</v>
      </c>
      <c r="F113" s="79">
        <f>F114+F115+F116+F117+F119+F118+F120+F121</f>
        <v>12314.53667</v>
      </c>
      <c r="G113" s="110">
        <f t="shared" si="24"/>
        <v>34.771899878558898</v>
      </c>
      <c r="H113" s="33">
        <f t="shared" si="20"/>
        <v>-3383.83815</v>
      </c>
    </row>
    <row r="114" spans="1:8" x14ac:dyDescent="0.2">
      <c r="A114" s="19" t="s">
        <v>183</v>
      </c>
      <c r="B114" s="87" t="s">
        <v>185</v>
      </c>
      <c r="C114" s="21">
        <v>907.8</v>
      </c>
      <c r="D114" s="21">
        <v>907.8</v>
      </c>
      <c r="E114" s="23">
        <v>249.03064000000001</v>
      </c>
      <c r="F114" s="21">
        <v>129.11546999999999</v>
      </c>
      <c r="G114" s="22">
        <f t="shared" si="24"/>
        <v>27.432324300506721</v>
      </c>
      <c r="H114" s="23">
        <f t="shared" si="20"/>
        <v>-658.76936000000001</v>
      </c>
    </row>
    <row r="115" spans="1:8" ht="24" x14ac:dyDescent="0.2">
      <c r="A115" s="42" t="s">
        <v>183</v>
      </c>
      <c r="B115" s="88" t="s">
        <v>186</v>
      </c>
      <c r="C115" s="26">
        <v>1147.9000000000001</v>
      </c>
      <c r="D115" s="26">
        <v>1147.9000000000001</v>
      </c>
      <c r="E115" s="27">
        <v>443.71499999999997</v>
      </c>
      <c r="F115" s="26">
        <v>781.74</v>
      </c>
      <c r="G115" s="41">
        <f t="shared" si="24"/>
        <v>38.654499520864185</v>
      </c>
      <c r="H115" s="27">
        <f t="shared" si="20"/>
        <v>-704.18500000000017</v>
      </c>
    </row>
    <row r="116" spans="1:8" x14ac:dyDescent="0.2">
      <c r="A116" s="38" t="s">
        <v>183</v>
      </c>
      <c r="B116" s="88" t="s">
        <v>187</v>
      </c>
      <c r="C116" s="26"/>
      <c r="D116" s="26"/>
      <c r="E116" s="27"/>
      <c r="F116" s="26">
        <v>320</v>
      </c>
      <c r="G116" s="41" t="e">
        <f t="shared" si="24"/>
        <v>#DIV/0!</v>
      </c>
      <c r="H116" s="27">
        <f t="shared" si="20"/>
        <v>0</v>
      </c>
    </row>
    <row r="117" spans="1:8" ht="24" x14ac:dyDescent="0.2">
      <c r="A117" s="144" t="s">
        <v>183</v>
      </c>
      <c r="B117" s="145" t="s">
        <v>188</v>
      </c>
      <c r="C117" s="26"/>
      <c r="D117" s="26"/>
      <c r="E117" s="27"/>
      <c r="F117" s="26"/>
      <c r="G117" s="41" t="e">
        <f t="shared" si="24"/>
        <v>#DIV/0!</v>
      </c>
      <c r="H117" s="27">
        <f t="shared" si="20"/>
        <v>0</v>
      </c>
    </row>
    <row r="118" spans="1:8" x14ac:dyDescent="0.2">
      <c r="A118" s="38" t="s">
        <v>183</v>
      </c>
      <c r="B118" s="88" t="s">
        <v>189</v>
      </c>
      <c r="C118" s="26"/>
      <c r="D118" s="26"/>
      <c r="E118" s="27"/>
      <c r="F118" s="26"/>
      <c r="G118" s="41"/>
      <c r="H118" s="27">
        <f t="shared" si="20"/>
        <v>0</v>
      </c>
    </row>
    <row r="119" spans="1:8" ht="12" customHeight="1" x14ac:dyDescent="0.2">
      <c r="A119" s="42" t="s">
        <v>183</v>
      </c>
      <c r="B119" s="146" t="s">
        <v>190</v>
      </c>
      <c r="C119" s="26"/>
      <c r="D119" s="26"/>
      <c r="E119" s="27"/>
      <c r="F119" s="26">
        <v>10027.799999999999</v>
      </c>
      <c r="G119" s="41">
        <v>0</v>
      </c>
      <c r="H119" s="27">
        <f>E119-C119</f>
        <v>0</v>
      </c>
    </row>
    <row r="120" spans="1:8" ht="24" x14ac:dyDescent="0.2">
      <c r="A120" s="61" t="s">
        <v>183</v>
      </c>
      <c r="B120" s="147" t="s">
        <v>191</v>
      </c>
      <c r="C120" s="26">
        <v>3132</v>
      </c>
      <c r="D120" s="26">
        <v>3132</v>
      </c>
      <c r="E120" s="27">
        <v>1111.1162099999999</v>
      </c>
      <c r="F120" s="26">
        <v>1055.8812</v>
      </c>
      <c r="G120" s="41">
        <v>0</v>
      </c>
      <c r="H120" s="27">
        <f>E120-C120</f>
        <v>-2020.8837900000001</v>
      </c>
    </row>
    <row r="121" spans="1:8" ht="12.75" thickBot="1" x14ac:dyDescent="0.25">
      <c r="A121" s="38" t="s">
        <v>183</v>
      </c>
      <c r="B121" s="148" t="s">
        <v>192</v>
      </c>
      <c r="C121" s="50"/>
      <c r="D121" s="50"/>
      <c r="E121" s="51"/>
      <c r="F121" s="50"/>
      <c r="G121" s="66">
        <v>0</v>
      </c>
      <c r="H121" s="51">
        <f>E121-C121</f>
        <v>0</v>
      </c>
    </row>
    <row r="122" spans="1:8" ht="12.75" thickBot="1" x14ac:dyDescent="0.25">
      <c r="A122" s="31" t="s">
        <v>193</v>
      </c>
      <c r="B122" s="149" t="s">
        <v>194</v>
      </c>
      <c r="C122" s="131">
        <f>C123+C135+C137+C139+C141+C142+C143+C136+C138+C140</f>
        <v>179714.39999999997</v>
      </c>
      <c r="D122" s="131">
        <f>D123+D135+D137+D139+D141+D142+D143+D136+D138+D140</f>
        <v>179714.39999999997</v>
      </c>
      <c r="E122" s="150">
        <f>E123+E135+E137+E139+E141+E142+E143+E136+E138</f>
        <v>58984.41952000001</v>
      </c>
      <c r="F122" s="131">
        <f>F123+F135+F137+F139+F141+F142+F143+F136+F138</f>
        <v>59526.409360000005</v>
      </c>
      <c r="G122" s="132">
        <f t="shared" ref="G122:G129" si="25">E122/D122*100</f>
        <v>32.821198256789671</v>
      </c>
      <c r="H122" s="133">
        <f t="shared" ref="H122:H129" si="26">E122-D122</f>
        <v>-120729.98047999995</v>
      </c>
    </row>
    <row r="123" spans="1:8" ht="12.75" thickBot="1" x14ac:dyDescent="0.25">
      <c r="A123" s="31" t="s">
        <v>195</v>
      </c>
      <c r="B123" s="151" t="s">
        <v>196</v>
      </c>
      <c r="C123" s="139">
        <f>C126+C130+C125+C124+C127+C132+C128+C129+C133+C134+C131</f>
        <v>132753.1</v>
      </c>
      <c r="D123" s="139">
        <f>D126+D130+D125+D124+D127+D132+D128+D129+D133+D134+D131</f>
        <v>132753.1</v>
      </c>
      <c r="E123" s="139">
        <f>E126+E130+E125+E124+E127+E132+E128+E129+E133+E134+E131</f>
        <v>42595.331240000007</v>
      </c>
      <c r="F123" s="139">
        <f t="shared" ref="F123" si="27">F126+F130+F125+F124+F127+F132+F128+F129+F133+F134</f>
        <v>42818.934699999998</v>
      </c>
      <c r="G123" s="141">
        <f t="shared" si="25"/>
        <v>32.086129242932934</v>
      </c>
      <c r="H123" s="142">
        <f t="shared" si="26"/>
        <v>-90157.768760000006</v>
      </c>
    </row>
    <row r="124" spans="1:8" ht="24" x14ac:dyDescent="0.2">
      <c r="A124" s="59" t="s">
        <v>197</v>
      </c>
      <c r="B124" s="152" t="s">
        <v>198</v>
      </c>
      <c r="C124" s="104">
        <v>1523.5</v>
      </c>
      <c r="D124" s="104">
        <v>1523.5</v>
      </c>
      <c r="E124" s="23"/>
      <c r="F124" s="21"/>
      <c r="G124" s="22">
        <f t="shared" si="25"/>
        <v>0</v>
      </c>
      <c r="H124" s="23">
        <f t="shared" si="26"/>
        <v>-1523.5</v>
      </c>
    </row>
    <row r="125" spans="1:8" ht="24" x14ac:dyDescent="0.2">
      <c r="A125" s="59" t="s">
        <v>197</v>
      </c>
      <c r="B125" s="88" t="s">
        <v>199</v>
      </c>
      <c r="C125" s="40">
        <v>9.6999999999999993</v>
      </c>
      <c r="D125" s="40">
        <v>9.6999999999999993</v>
      </c>
      <c r="E125" s="27"/>
      <c r="F125" s="26"/>
      <c r="G125" s="41">
        <f t="shared" si="25"/>
        <v>0</v>
      </c>
      <c r="H125" s="27">
        <f t="shared" si="26"/>
        <v>-9.6999999999999993</v>
      </c>
    </row>
    <row r="126" spans="1:8" x14ac:dyDescent="0.2">
      <c r="A126" s="87" t="s">
        <v>197</v>
      </c>
      <c r="B126" s="48" t="s">
        <v>200</v>
      </c>
      <c r="C126" s="26">
        <v>96609.4</v>
      </c>
      <c r="D126" s="26">
        <v>96609.4</v>
      </c>
      <c r="E126" s="27">
        <v>32725</v>
      </c>
      <c r="F126" s="26">
        <v>32695</v>
      </c>
      <c r="G126" s="41">
        <f t="shared" si="25"/>
        <v>33.873515413613994</v>
      </c>
      <c r="H126" s="27">
        <f t="shared" si="26"/>
        <v>-63884.399999999994</v>
      </c>
    </row>
    <row r="127" spans="1:8" x14ac:dyDescent="0.2">
      <c r="A127" s="87" t="s">
        <v>197</v>
      </c>
      <c r="B127" s="48" t="s">
        <v>201</v>
      </c>
      <c r="C127" s="26">
        <v>15126.8</v>
      </c>
      <c r="D127" s="26">
        <v>15126.8</v>
      </c>
      <c r="E127" s="27">
        <v>4966</v>
      </c>
      <c r="F127" s="26">
        <v>5384</v>
      </c>
      <c r="G127" s="41">
        <f t="shared" si="25"/>
        <v>32.829150910965971</v>
      </c>
      <c r="H127" s="27">
        <f t="shared" si="26"/>
        <v>-10160.799999999999</v>
      </c>
    </row>
    <row r="128" spans="1:8" x14ac:dyDescent="0.2">
      <c r="A128" s="87" t="s">
        <v>197</v>
      </c>
      <c r="B128" s="48" t="s">
        <v>202</v>
      </c>
      <c r="C128" s="26">
        <v>543.20000000000005</v>
      </c>
      <c r="D128" s="26">
        <v>543.20000000000005</v>
      </c>
      <c r="E128" s="27">
        <v>34.096800000000002</v>
      </c>
      <c r="F128" s="26"/>
      <c r="G128" s="41">
        <f t="shared" si="25"/>
        <v>6.2770250368188503</v>
      </c>
      <c r="H128" s="27">
        <f t="shared" si="26"/>
        <v>-509.10320000000002</v>
      </c>
    </row>
    <row r="129" spans="1:8" x14ac:dyDescent="0.2">
      <c r="A129" s="87" t="s">
        <v>197</v>
      </c>
      <c r="B129" s="88" t="s">
        <v>203</v>
      </c>
      <c r="C129" s="26">
        <v>225</v>
      </c>
      <c r="D129" s="26">
        <v>225</v>
      </c>
      <c r="E129" s="27"/>
      <c r="F129" s="26"/>
      <c r="G129" s="41">
        <f t="shared" si="25"/>
        <v>0</v>
      </c>
      <c r="H129" s="27">
        <f t="shared" si="26"/>
        <v>-225</v>
      </c>
    </row>
    <row r="130" spans="1:8" x14ac:dyDescent="0.2">
      <c r="A130" s="87" t="s">
        <v>197</v>
      </c>
      <c r="B130" s="48" t="s">
        <v>204</v>
      </c>
      <c r="C130" s="26">
        <v>305.10000000000002</v>
      </c>
      <c r="D130" s="26">
        <v>305.10000000000002</v>
      </c>
      <c r="E130" s="27">
        <v>41.311999999999998</v>
      </c>
      <c r="F130" s="26">
        <v>25.43</v>
      </c>
      <c r="G130" s="41">
        <v>0</v>
      </c>
      <c r="H130" s="27">
        <f>E130-C130</f>
        <v>-263.78800000000001</v>
      </c>
    </row>
    <row r="131" spans="1:8" x14ac:dyDescent="0.2">
      <c r="A131" s="87" t="s">
        <v>197</v>
      </c>
      <c r="B131" s="48" t="s">
        <v>270</v>
      </c>
      <c r="C131" s="26">
        <v>1087.5999999999999</v>
      </c>
      <c r="D131" s="26">
        <v>1087.5999999999999</v>
      </c>
      <c r="E131" s="27">
        <v>381.19499999999999</v>
      </c>
      <c r="F131" s="153"/>
      <c r="G131" s="41"/>
      <c r="H131" s="27"/>
    </row>
    <row r="132" spans="1:8" ht="36" x14ac:dyDescent="0.2">
      <c r="A132" s="59" t="s">
        <v>197</v>
      </c>
      <c r="B132" s="88" t="s">
        <v>205</v>
      </c>
      <c r="C132" s="26">
        <v>1320.2</v>
      </c>
      <c r="D132" s="26">
        <v>1320.2</v>
      </c>
      <c r="E132" s="27"/>
      <c r="F132" s="26"/>
      <c r="G132" s="41">
        <f t="shared" ref="G132:G148" si="28">E132/D132*100</f>
        <v>0</v>
      </c>
      <c r="H132" s="27">
        <f t="shared" ref="H132:H148" si="29">E132-D132</f>
        <v>-1320.2</v>
      </c>
    </row>
    <row r="133" spans="1:8" x14ac:dyDescent="0.2">
      <c r="A133" s="87" t="s">
        <v>197</v>
      </c>
      <c r="B133" s="48" t="s">
        <v>206</v>
      </c>
      <c r="C133" s="26">
        <v>11413.3</v>
      </c>
      <c r="D133" s="26">
        <v>11413.3</v>
      </c>
      <c r="E133" s="27">
        <v>3555.9740000000002</v>
      </c>
      <c r="F133" s="26">
        <v>3666.1</v>
      </c>
      <c r="G133" s="41">
        <f t="shared" si="28"/>
        <v>31.156405246510655</v>
      </c>
      <c r="H133" s="27">
        <f t="shared" si="29"/>
        <v>-7857.3259999999991</v>
      </c>
    </row>
    <row r="134" spans="1:8" ht="36.75" thickBot="1" x14ac:dyDescent="0.25">
      <c r="A134" s="154" t="s">
        <v>197</v>
      </c>
      <c r="B134" s="155" t="s">
        <v>207</v>
      </c>
      <c r="C134" s="156">
        <v>4589.3</v>
      </c>
      <c r="D134" s="156">
        <v>4589.3</v>
      </c>
      <c r="E134" s="75">
        <v>891.75343999999996</v>
      </c>
      <c r="F134" s="74">
        <v>1048.4047</v>
      </c>
      <c r="G134" s="96">
        <f t="shared" si="28"/>
        <v>19.431142875819841</v>
      </c>
      <c r="H134" s="75">
        <f t="shared" si="29"/>
        <v>-3697.5465600000002</v>
      </c>
    </row>
    <row r="135" spans="1:8" x14ac:dyDescent="0.2">
      <c r="A135" s="87" t="s">
        <v>208</v>
      </c>
      <c r="B135" s="152" t="s">
        <v>209</v>
      </c>
      <c r="C135" s="21">
        <v>1765.9</v>
      </c>
      <c r="D135" s="21">
        <v>1765.9</v>
      </c>
      <c r="E135" s="23">
        <v>310.08699999999999</v>
      </c>
      <c r="F135" s="21">
        <v>370.47</v>
      </c>
      <c r="G135" s="22">
        <f t="shared" si="28"/>
        <v>17.559714593125317</v>
      </c>
      <c r="H135" s="23">
        <f t="shared" si="29"/>
        <v>-1455.8130000000001</v>
      </c>
    </row>
    <row r="136" spans="1:8" ht="24" x14ac:dyDescent="0.2">
      <c r="A136" s="61" t="s">
        <v>210</v>
      </c>
      <c r="B136" s="157" t="s">
        <v>211</v>
      </c>
      <c r="C136" s="40">
        <v>1173.5</v>
      </c>
      <c r="D136" s="40">
        <v>1173.5</v>
      </c>
      <c r="E136" s="27">
        <v>1043.2764400000001</v>
      </c>
      <c r="F136" s="26">
        <v>1211.3</v>
      </c>
      <c r="G136" s="41">
        <f t="shared" si="28"/>
        <v>88.902977417980409</v>
      </c>
      <c r="H136" s="27">
        <f t="shared" si="29"/>
        <v>-130.22355999999991</v>
      </c>
    </row>
    <row r="137" spans="1:8" x14ac:dyDescent="0.2">
      <c r="A137" s="48" t="s">
        <v>212</v>
      </c>
      <c r="B137" s="48" t="s">
        <v>213</v>
      </c>
      <c r="C137" s="26">
        <v>1733.3</v>
      </c>
      <c r="D137" s="26">
        <v>1733.3</v>
      </c>
      <c r="E137" s="27">
        <v>866.65</v>
      </c>
      <c r="F137" s="26">
        <v>783.55</v>
      </c>
      <c r="G137" s="41">
        <f t="shared" si="28"/>
        <v>50</v>
      </c>
      <c r="H137" s="27">
        <f t="shared" si="29"/>
        <v>-866.65</v>
      </c>
    </row>
    <row r="138" spans="1:8" ht="24" x14ac:dyDescent="0.2">
      <c r="A138" s="61" t="s">
        <v>214</v>
      </c>
      <c r="B138" s="88" t="s">
        <v>215</v>
      </c>
      <c r="C138" s="40"/>
      <c r="D138" s="40"/>
      <c r="E138" s="27"/>
      <c r="F138" s="26"/>
      <c r="G138" s="41" t="e">
        <f>E138/D138*100</f>
        <v>#DIV/0!</v>
      </c>
      <c r="H138" s="27">
        <f>E138-D138</f>
        <v>0</v>
      </c>
    </row>
    <row r="139" spans="1:8" ht="24" x14ac:dyDescent="0.2">
      <c r="A139" s="61" t="s">
        <v>216</v>
      </c>
      <c r="B139" s="88" t="s">
        <v>217</v>
      </c>
      <c r="C139" s="40">
        <v>234.3</v>
      </c>
      <c r="D139" s="40">
        <v>234.3</v>
      </c>
      <c r="E139" s="27">
        <v>220.31528</v>
      </c>
      <c r="F139" s="26"/>
      <c r="G139" s="41">
        <f t="shared" si="28"/>
        <v>94.031276141698669</v>
      </c>
      <c r="H139" s="27">
        <f t="shared" si="29"/>
        <v>-13.98472000000001</v>
      </c>
    </row>
    <row r="140" spans="1:8" ht="24" x14ac:dyDescent="0.2">
      <c r="A140" s="61" t="s">
        <v>271</v>
      </c>
      <c r="B140" s="88" t="s">
        <v>272</v>
      </c>
      <c r="C140" s="40">
        <v>212.2</v>
      </c>
      <c r="D140" s="40">
        <v>212.2</v>
      </c>
      <c r="E140" s="27"/>
      <c r="F140" s="26"/>
      <c r="G140" s="41"/>
      <c r="H140" s="27"/>
    </row>
    <row r="141" spans="1:8" x14ac:dyDescent="0.2">
      <c r="A141" s="48" t="s">
        <v>218</v>
      </c>
      <c r="B141" s="88" t="s">
        <v>219</v>
      </c>
      <c r="C141" s="40">
        <v>635.29999999999995</v>
      </c>
      <c r="D141" s="40">
        <v>635.29999999999995</v>
      </c>
      <c r="E141" s="27">
        <v>181.011</v>
      </c>
      <c r="F141" s="26">
        <v>185.95638</v>
      </c>
      <c r="G141" s="41">
        <f t="shared" si="28"/>
        <v>28.492208405477726</v>
      </c>
      <c r="H141" s="27">
        <f t="shared" si="29"/>
        <v>-454.28899999999999</v>
      </c>
    </row>
    <row r="142" spans="1:8" ht="12.75" thickBot="1" x14ac:dyDescent="0.25">
      <c r="A142" s="48" t="s">
        <v>220</v>
      </c>
      <c r="B142" s="48" t="s">
        <v>221</v>
      </c>
      <c r="C142" s="26">
        <v>1576.8</v>
      </c>
      <c r="D142" s="26">
        <v>1576.8</v>
      </c>
      <c r="E142" s="27">
        <v>553.74856</v>
      </c>
      <c r="F142" s="26">
        <v>441.19828000000001</v>
      </c>
      <c r="G142" s="41">
        <f t="shared" si="28"/>
        <v>35.118503297818364</v>
      </c>
      <c r="H142" s="27">
        <f t="shared" si="29"/>
        <v>-1023.05144</v>
      </c>
    </row>
    <row r="143" spans="1:8" ht="12.75" thickBot="1" x14ac:dyDescent="0.25">
      <c r="A143" s="31" t="s">
        <v>222</v>
      </c>
      <c r="B143" s="86" t="s">
        <v>223</v>
      </c>
      <c r="C143" s="79">
        <f>C144</f>
        <v>39630</v>
      </c>
      <c r="D143" s="79">
        <f>D144</f>
        <v>39630</v>
      </c>
      <c r="E143" s="80">
        <f>E144</f>
        <v>13214</v>
      </c>
      <c r="F143" s="79">
        <f>F144</f>
        <v>13715</v>
      </c>
      <c r="G143" s="110">
        <f t="shared" si="28"/>
        <v>33.343426696946757</v>
      </c>
      <c r="H143" s="33">
        <f t="shared" si="29"/>
        <v>-26416</v>
      </c>
    </row>
    <row r="144" spans="1:8" ht="12.75" thickBot="1" x14ac:dyDescent="0.25">
      <c r="A144" s="82" t="s">
        <v>224</v>
      </c>
      <c r="B144" s="19" t="s">
        <v>225</v>
      </c>
      <c r="C144" s="83">
        <v>39630</v>
      </c>
      <c r="D144" s="83">
        <v>39630</v>
      </c>
      <c r="E144" s="84">
        <v>13214</v>
      </c>
      <c r="F144" s="83">
        <v>13715</v>
      </c>
      <c r="G144" s="47">
        <f t="shared" si="28"/>
        <v>33.343426696946757</v>
      </c>
      <c r="H144" s="84">
        <f t="shared" si="29"/>
        <v>-26416</v>
      </c>
    </row>
    <row r="145" spans="1:8" ht="12.75" thickBot="1" x14ac:dyDescent="0.25">
      <c r="A145" s="31" t="s">
        <v>226</v>
      </c>
      <c r="B145" s="158" t="s">
        <v>227</v>
      </c>
      <c r="C145" s="79">
        <f>C146+C147+C148</f>
        <v>38954.929000000004</v>
      </c>
      <c r="D145" s="79">
        <f>D146+D147+D148</f>
        <v>38641.429000000004</v>
      </c>
      <c r="E145" s="79">
        <f>E146+E147+E148</f>
        <v>11012.412479999999</v>
      </c>
      <c r="F145" s="79">
        <f t="shared" ref="F145" si="30">F146</f>
        <v>5256.4204200000004</v>
      </c>
      <c r="G145" s="110">
        <f t="shared" si="28"/>
        <v>28.49897833747297</v>
      </c>
      <c r="H145" s="33">
        <f t="shared" si="29"/>
        <v>-27629.016520000005</v>
      </c>
    </row>
    <row r="146" spans="1:8" ht="36" x14ac:dyDescent="0.2">
      <c r="A146" s="159" t="s">
        <v>228</v>
      </c>
      <c r="B146" s="160" t="s">
        <v>229</v>
      </c>
      <c r="C146" s="55">
        <v>26647.129000000001</v>
      </c>
      <c r="D146" s="55">
        <v>26333.629000000001</v>
      </c>
      <c r="E146" s="161">
        <v>6772.1194800000003</v>
      </c>
      <c r="F146" s="55">
        <v>5256.4204200000004</v>
      </c>
      <c r="G146" s="162">
        <f t="shared" si="28"/>
        <v>25.716620675410901</v>
      </c>
      <c r="H146" s="161">
        <f t="shared" si="29"/>
        <v>-19561.50952</v>
      </c>
    </row>
    <row r="147" spans="1:8" ht="36" x14ac:dyDescent="0.2">
      <c r="A147" s="63" t="s">
        <v>230</v>
      </c>
      <c r="B147" s="163" t="s">
        <v>231</v>
      </c>
      <c r="C147" s="50">
        <v>12307.8</v>
      </c>
      <c r="D147" s="50">
        <v>12307.8</v>
      </c>
      <c r="E147" s="51">
        <v>4240.2929999999997</v>
      </c>
      <c r="F147" s="50"/>
      <c r="G147" s="66">
        <f t="shared" si="28"/>
        <v>34.452079169307268</v>
      </c>
      <c r="H147" s="51">
        <f t="shared" si="29"/>
        <v>-8067.5069999999996</v>
      </c>
    </row>
    <row r="148" spans="1:8" ht="24.75" thickBot="1" x14ac:dyDescent="0.25">
      <c r="A148" s="164" t="s">
        <v>232</v>
      </c>
      <c r="B148" s="165" t="s">
        <v>233</v>
      </c>
      <c r="C148" s="74"/>
      <c r="D148" s="74"/>
      <c r="E148" s="75"/>
      <c r="F148" s="74"/>
      <c r="G148" s="96" t="e">
        <f t="shared" si="28"/>
        <v>#DIV/0!</v>
      </c>
      <c r="H148" s="75">
        <f t="shared" si="29"/>
        <v>0</v>
      </c>
    </row>
    <row r="149" spans="1:8" ht="12.75" thickBot="1" x14ac:dyDescent="0.25">
      <c r="A149" s="31" t="s">
        <v>234</v>
      </c>
      <c r="B149" s="138" t="s">
        <v>235</v>
      </c>
      <c r="C149" s="139"/>
      <c r="D149" s="139"/>
      <c r="E149" s="140"/>
      <c r="F149" s="139"/>
      <c r="G149" s="100">
        <v>0</v>
      </c>
      <c r="H149" s="211">
        <f t="shared" ref="H149:H154" si="31">E149-C149</f>
        <v>0</v>
      </c>
    </row>
    <row r="150" spans="1:8" ht="12.75" thickBot="1" x14ac:dyDescent="0.25">
      <c r="A150" s="31" t="s">
        <v>236</v>
      </c>
      <c r="B150" s="86" t="s">
        <v>237</v>
      </c>
      <c r="C150" s="79"/>
      <c r="D150" s="79"/>
      <c r="E150" s="80">
        <f>E151</f>
        <v>3</v>
      </c>
      <c r="F150" s="79"/>
      <c r="G150" s="110">
        <v>0</v>
      </c>
      <c r="H150" s="33">
        <f t="shared" si="31"/>
        <v>3</v>
      </c>
    </row>
    <row r="151" spans="1:8" x14ac:dyDescent="0.2">
      <c r="A151" s="82" t="s">
        <v>292</v>
      </c>
      <c r="B151" s="210" t="s">
        <v>293</v>
      </c>
      <c r="C151" s="209"/>
      <c r="D151" s="83"/>
      <c r="E151" s="84">
        <v>3</v>
      </c>
      <c r="F151" s="83"/>
      <c r="G151" s="47"/>
      <c r="H151" s="37"/>
    </row>
    <row r="152" spans="1:8" ht="12.75" thickBot="1" x14ac:dyDescent="0.25">
      <c r="A152" s="167" t="s">
        <v>238</v>
      </c>
      <c r="B152" s="151" t="s">
        <v>277</v>
      </c>
      <c r="C152" s="139"/>
      <c r="D152" s="139"/>
      <c r="E152" s="140">
        <f>E153</f>
        <v>2.6188600000000002</v>
      </c>
      <c r="F152" s="139">
        <f>F153</f>
        <v>0</v>
      </c>
      <c r="G152" s="141">
        <v>0</v>
      </c>
      <c r="H152" s="142">
        <f t="shared" si="31"/>
        <v>2.6188600000000002</v>
      </c>
    </row>
    <row r="153" spans="1:8" ht="12.75" thickBot="1" x14ac:dyDescent="0.25">
      <c r="A153" s="199" t="s">
        <v>278</v>
      </c>
      <c r="B153" s="19" t="s">
        <v>239</v>
      </c>
      <c r="C153" s="83"/>
      <c r="D153" s="83"/>
      <c r="E153" s="84">
        <v>2.6188600000000002</v>
      </c>
      <c r="F153" s="83"/>
      <c r="G153" s="47">
        <v>0</v>
      </c>
      <c r="H153" s="84">
        <f t="shared" si="31"/>
        <v>2.6188600000000002</v>
      </c>
    </row>
    <row r="154" spans="1:8" ht="12.75" thickBot="1" x14ac:dyDescent="0.25">
      <c r="A154" s="31" t="s">
        <v>240</v>
      </c>
      <c r="B154" s="108" t="s">
        <v>241</v>
      </c>
      <c r="C154" s="79"/>
      <c r="D154" s="79"/>
      <c r="E154" s="80">
        <f>E155</f>
        <v>-17.322780000000002</v>
      </c>
      <c r="F154" s="79"/>
      <c r="G154" s="110">
        <v>0</v>
      </c>
      <c r="H154" s="33">
        <f t="shared" si="31"/>
        <v>-17.322780000000002</v>
      </c>
    </row>
    <row r="155" spans="1:8" ht="12.75" thickBot="1" x14ac:dyDescent="0.25">
      <c r="A155" s="54" t="s">
        <v>279</v>
      </c>
      <c r="B155" s="200" t="s">
        <v>280</v>
      </c>
      <c r="C155" s="83"/>
      <c r="D155" s="83"/>
      <c r="E155" s="84">
        <v>-17.322780000000002</v>
      </c>
      <c r="F155" s="83"/>
      <c r="G155" s="47"/>
      <c r="H155" s="84"/>
    </row>
    <row r="156" spans="1:8" ht="12.75" thickBot="1" x14ac:dyDescent="0.25">
      <c r="A156" s="31"/>
      <c r="B156" s="108" t="s">
        <v>242</v>
      </c>
      <c r="C156" s="79">
        <f>C8+C101</f>
        <v>458583.09899999999</v>
      </c>
      <c r="D156" s="79">
        <f>D8+D101</f>
        <v>458285.22474999999</v>
      </c>
      <c r="E156" s="80">
        <f>E101+E8</f>
        <v>167900.19804000002</v>
      </c>
      <c r="F156" s="79">
        <f>F8+F101</f>
        <v>176303.22021</v>
      </c>
      <c r="G156" s="110">
        <f>E156/D156*100</f>
        <v>36.636616013879028</v>
      </c>
      <c r="H156" s="33">
        <f>E156-D156</f>
        <v>-290385.02671000001</v>
      </c>
    </row>
    <row r="157" spans="1:8" x14ac:dyDescent="0.2">
      <c r="A157" s="1"/>
      <c r="B157" s="9"/>
      <c r="C157" s="168"/>
      <c r="D157" s="168"/>
      <c r="F157" s="169"/>
      <c r="G157" s="170"/>
      <c r="H157" s="171"/>
    </row>
    <row r="158" spans="1:8" x14ac:dyDescent="0.2">
      <c r="A158" s="16" t="s">
        <v>243</v>
      </c>
      <c r="B158" s="16"/>
      <c r="C158" s="172"/>
      <c r="D158" s="172"/>
      <c r="E158" s="173"/>
      <c r="F158" s="174"/>
      <c r="G158" s="16"/>
    </row>
    <row r="159" spans="1:8" x14ac:dyDescent="0.2">
      <c r="A159" s="16" t="s">
        <v>244</v>
      </c>
      <c r="B159" s="18"/>
      <c r="C159" s="175"/>
      <c r="D159" s="175"/>
      <c r="E159" s="173" t="s">
        <v>245</v>
      </c>
      <c r="F159" s="176"/>
      <c r="G159" s="16"/>
    </row>
    <row r="160" spans="1:8" x14ac:dyDescent="0.2">
      <c r="A160" s="16"/>
      <c r="B160" s="18"/>
      <c r="C160" s="175"/>
      <c r="D160" s="175"/>
      <c r="E160" s="173"/>
      <c r="F160" s="176"/>
      <c r="G160" s="16"/>
    </row>
    <row r="161" spans="1:8" x14ac:dyDescent="0.2">
      <c r="A161" s="177" t="s">
        <v>246</v>
      </c>
      <c r="B161" s="16"/>
      <c r="C161" s="178"/>
      <c r="D161" s="178"/>
      <c r="E161" s="179"/>
      <c r="F161" s="180"/>
    </row>
    <row r="162" spans="1:8" x14ac:dyDescent="0.2">
      <c r="A162" s="177" t="s">
        <v>247</v>
      </c>
      <c r="C162" s="178"/>
      <c r="D162" s="178"/>
      <c r="E162" s="179"/>
      <c r="F162" s="181"/>
    </row>
    <row r="163" spans="1:8" x14ac:dyDescent="0.2">
      <c r="A163" s="1"/>
    </row>
    <row r="164" spans="1:8" x14ac:dyDescent="0.2">
      <c r="A164" s="1"/>
    </row>
    <row r="165" spans="1:8" x14ac:dyDescent="0.2">
      <c r="A165" s="1"/>
    </row>
    <row r="166" spans="1:8" x14ac:dyDescent="0.2">
      <c r="A166" s="1"/>
    </row>
    <row r="167" spans="1:8" x14ac:dyDescent="0.2">
      <c r="A167" s="1"/>
    </row>
    <row r="168" spans="1:8" x14ac:dyDescent="0.2">
      <c r="A168" s="1"/>
    </row>
    <row r="169" spans="1:8" x14ac:dyDescent="0.2">
      <c r="A169" s="1"/>
      <c r="B169" s="6"/>
      <c r="C169" s="6"/>
      <c r="D169" s="6"/>
      <c r="E169" s="6"/>
      <c r="F169" s="6"/>
      <c r="G169" s="6"/>
      <c r="H169" s="6"/>
    </row>
  </sheetData>
  <mergeCells count="17">
    <mergeCell ref="H40:H41"/>
    <mergeCell ref="G5:H5"/>
    <mergeCell ref="G6:G7"/>
    <mergeCell ref="H6:H7"/>
    <mergeCell ref="A40:A41"/>
    <mergeCell ref="B40:B41"/>
    <mergeCell ref="C40:C41"/>
    <mergeCell ref="D40:D41"/>
    <mergeCell ref="E40:E41"/>
    <mergeCell ref="F40:F41"/>
    <mergeCell ref="G40:G41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2021-05-05T08:44:14Z</dcterms:modified>
</cp:coreProperties>
</file>